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20490" windowHeight="7815" tabRatio="705"/>
  </bookViews>
  <sheets>
    <sheet name="統計表一覧" sheetId="29" r:id="rId1"/>
    <sheet name="145" sheetId="1" r:id="rId2"/>
    <sheet name="146(1)" sheetId="24" r:id="rId3"/>
    <sheet name="146(2)(3)" sheetId="25" r:id="rId4"/>
    <sheet name="146(4)" sheetId="3" r:id="rId5"/>
    <sheet name="147" sheetId="16" r:id="rId6"/>
    <sheet name="148" sheetId="4" r:id="rId7"/>
    <sheet name="149" sheetId="17" r:id="rId8"/>
    <sheet name="150" sheetId="5" r:id="rId9"/>
    <sheet name="151" sheetId="26" r:id="rId10"/>
    <sheet name="152 " sheetId="28" r:id="rId11"/>
    <sheet name="153 " sheetId="27" r:id="rId12"/>
  </sheets>
  <definedNames>
    <definedName name="_Q030" localSheetId="10">#REF!</definedName>
    <definedName name="_Q030">#REF!</definedName>
    <definedName name="_Q040" localSheetId="10">#REF!</definedName>
    <definedName name="_Q040">#REF!</definedName>
    <definedName name="_Q050" localSheetId="1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Regression_Int" localSheetId="10" hidden="1">1</definedName>
    <definedName name="aaa">#REF!</definedName>
    <definedName name="_xlnm.Print_Area" localSheetId="1">'145'!$B$2:$H$63</definedName>
    <definedName name="_xlnm.Print_Area" localSheetId="2">'146(1)'!$B$2:$H$33</definedName>
    <definedName name="_xlnm.Print_Area" localSheetId="3">'146(2)(3)'!$B$2:$H$64</definedName>
    <definedName name="_xlnm.Print_Area" localSheetId="4">'146(4)'!$B$2:$H$71</definedName>
    <definedName name="_xlnm.Print_Area" localSheetId="5">'147'!$B$2:$G$25</definedName>
    <definedName name="_xlnm.Print_Area" localSheetId="6">'148'!$B$3:$E$67</definedName>
    <definedName name="_xlnm.Print_Area" localSheetId="7">'149'!$B$3:$G$26</definedName>
    <definedName name="_xlnm.Print_Area" localSheetId="8">'150'!$B$2:$J$67</definedName>
    <definedName name="_xlnm.Print_Area" localSheetId="9">'151'!$C$2:$N$28</definedName>
    <definedName name="_xlnm.Print_Area" localSheetId="10">'152 '!$B$2:$L$36</definedName>
    <definedName name="_xlnm.Print_Area" localSheetId="11">'153 '!$B$2:$S$34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</definedNames>
  <calcPr calcId="162913"/>
</workbook>
</file>

<file path=xl/calcChain.xml><?xml version="1.0" encoding="utf-8"?>
<calcChain xmlns="http://schemas.openxmlformats.org/spreadsheetml/2006/main">
  <c r="H18" i="5" l="1"/>
  <c r="J16" i="5"/>
  <c r="H16" i="5"/>
  <c r="H15" i="5"/>
  <c r="J14" i="5"/>
  <c r="H14" i="5" s="1"/>
  <c r="J13" i="5"/>
  <c r="I13" i="5"/>
  <c r="H13" i="5"/>
  <c r="J10" i="5"/>
  <c r="I10" i="5"/>
  <c r="H10" i="5"/>
  <c r="J9" i="5"/>
  <c r="I9" i="5"/>
  <c r="H9" i="5"/>
  <c r="J7" i="5"/>
  <c r="J5" i="5" s="1"/>
  <c r="I7" i="5"/>
  <c r="H7" i="5"/>
  <c r="J6" i="5"/>
  <c r="I6" i="5"/>
  <c r="H6" i="5"/>
  <c r="H5" i="5" s="1"/>
  <c r="I5" i="5" l="1"/>
  <c r="L10" i="28"/>
  <c r="K10" i="28"/>
  <c r="J10" i="28"/>
  <c r="I10" i="28"/>
  <c r="H10" i="28"/>
  <c r="G10" i="28"/>
  <c r="F10" i="28"/>
  <c r="E10" i="28"/>
  <c r="D10" i="28"/>
  <c r="C10" i="28"/>
  <c r="F33" i="27" l="1"/>
  <c r="E33" i="27"/>
  <c r="D33" i="27"/>
  <c r="C33" i="27"/>
  <c r="F32" i="27"/>
  <c r="E32" i="27"/>
  <c r="D32" i="27"/>
  <c r="C32" i="27"/>
  <c r="F31" i="27"/>
  <c r="E31" i="27"/>
  <c r="D31" i="27"/>
  <c r="C31" i="27"/>
  <c r="F30" i="27"/>
  <c r="E30" i="27"/>
  <c r="D30" i="27"/>
  <c r="C30" i="27"/>
  <c r="F29" i="27"/>
  <c r="E29" i="27"/>
  <c r="D29" i="27"/>
  <c r="C29" i="27"/>
  <c r="F28" i="27"/>
  <c r="E28" i="27"/>
  <c r="D28" i="27"/>
  <c r="C28" i="27"/>
  <c r="F27" i="27"/>
  <c r="E27" i="27"/>
  <c r="D27" i="27"/>
  <c r="C27" i="27"/>
  <c r="F26" i="27"/>
  <c r="E26" i="27"/>
  <c r="C26" i="27" s="1"/>
  <c r="D26" i="27"/>
  <c r="F25" i="27"/>
  <c r="D25" i="27" s="1"/>
  <c r="E25" i="27"/>
  <c r="C25" i="27" s="1"/>
  <c r="F24" i="27"/>
  <c r="D24" i="27" s="1"/>
  <c r="E24" i="27"/>
  <c r="C24" i="27" s="1"/>
  <c r="F23" i="27"/>
  <c r="D23" i="27" s="1"/>
  <c r="E23" i="27"/>
  <c r="C23" i="27" s="1"/>
  <c r="F22" i="27"/>
  <c r="D22" i="27" s="1"/>
  <c r="E22" i="27"/>
  <c r="C22" i="27" s="1"/>
  <c r="F21" i="27"/>
  <c r="D21" i="27" s="1"/>
  <c r="E21" i="27"/>
  <c r="C21" i="27" s="1"/>
  <c r="F20" i="27"/>
  <c r="D20" i="27" s="1"/>
  <c r="E20" i="27"/>
  <c r="C20" i="27"/>
  <c r="F19" i="27"/>
  <c r="D19" i="27" s="1"/>
  <c r="E19" i="27"/>
  <c r="C19" i="27" s="1"/>
  <c r="F18" i="27"/>
  <c r="D18" i="27" s="1"/>
  <c r="E18" i="27"/>
  <c r="C18" i="27" s="1"/>
  <c r="F17" i="27"/>
  <c r="D17" i="27" s="1"/>
  <c r="E17" i="27"/>
  <c r="C17" i="27" s="1"/>
  <c r="F16" i="27"/>
  <c r="D16" i="27" s="1"/>
  <c r="E16" i="27"/>
  <c r="C16" i="27" s="1"/>
  <c r="F15" i="27"/>
  <c r="D15" i="27" s="1"/>
  <c r="E15" i="27"/>
  <c r="C15" i="27" s="1"/>
  <c r="F14" i="27"/>
  <c r="D14" i="27" s="1"/>
  <c r="E14" i="27"/>
  <c r="C14" i="27" s="1"/>
  <c r="F13" i="27"/>
  <c r="D13" i="27" s="1"/>
  <c r="E13" i="27"/>
  <c r="C13" i="27" s="1"/>
  <c r="F12" i="27"/>
  <c r="D12" i="27" s="1"/>
  <c r="E12" i="27"/>
  <c r="C12" i="27" s="1"/>
  <c r="F11" i="27"/>
  <c r="D11" i="27" s="1"/>
  <c r="E11" i="27"/>
  <c r="C11" i="27" s="1"/>
  <c r="F10" i="27"/>
  <c r="D10" i="27" s="1"/>
  <c r="E10" i="27"/>
  <c r="C10" i="27" s="1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E9" i="27" l="1"/>
  <c r="D9" i="27"/>
  <c r="F9" i="27"/>
  <c r="C9" i="27"/>
  <c r="M27" i="26" l="1"/>
  <c r="L27" i="26"/>
  <c r="N27" i="26" s="1"/>
  <c r="N26" i="26"/>
  <c r="K26" i="26"/>
  <c r="N25" i="26"/>
  <c r="K25" i="26"/>
  <c r="N24" i="26"/>
  <c r="K24" i="26"/>
  <c r="N23" i="26"/>
  <c r="K23" i="26"/>
  <c r="N22" i="26"/>
  <c r="K22" i="26"/>
  <c r="N21" i="26"/>
  <c r="K21" i="26"/>
  <c r="N20" i="26"/>
  <c r="K20" i="26"/>
  <c r="N19" i="26"/>
  <c r="K19" i="26"/>
  <c r="N18" i="26"/>
  <c r="K18" i="26"/>
  <c r="N17" i="26"/>
  <c r="K17" i="26"/>
  <c r="N16" i="26"/>
  <c r="K16" i="26"/>
  <c r="N15" i="26"/>
  <c r="K15" i="26"/>
  <c r="N14" i="26"/>
  <c r="K14" i="26"/>
  <c r="N13" i="26"/>
  <c r="K13" i="26"/>
  <c r="N12" i="26"/>
  <c r="K12" i="26"/>
  <c r="N11" i="26"/>
  <c r="K11" i="26"/>
  <c r="N10" i="26"/>
  <c r="K10" i="26"/>
  <c r="N9" i="26"/>
  <c r="K9" i="26"/>
  <c r="N8" i="26"/>
  <c r="K8" i="26"/>
  <c r="N7" i="26"/>
  <c r="K7" i="26"/>
  <c r="N6" i="26"/>
  <c r="K6" i="26"/>
  <c r="K27" i="26" l="1"/>
  <c r="E8" i="4"/>
  <c r="D8" i="4"/>
  <c r="C8" i="4"/>
  <c r="G8" i="16"/>
  <c r="F8" i="16"/>
  <c r="D8" i="16"/>
  <c r="C8" i="16"/>
  <c r="F7" i="16"/>
  <c r="F6" i="16"/>
  <c r="H45" i="25" l="1"/>
  <c r="F45" i="25"/>
  <c r="E45" i="25"/>
  <c r="D45" i="25"/>
  <c r="H40" i="25"/>
  <c r="F40" i="25"/>
  <c r="E40" i="25"/>
  <c r="D40" i="25"/>
  <c r="D38" i="25" s="1"/>
  <c r="H38" i="25"/>
  <c r="F38" i="25"/>
  <c r="E17" i="25"/>
  <c r="D17" i="25"/>
  <c r="H13" i="25"/>
  <c r="E13" i="25"/>
  <c r="D13" i="25"/>
  <c r="H8" i="25"/>
  <c r="E8" i="25"/>
  <c r="D8" i="25"/>
  <c r="F6" i="25"/>
  <c r="E18" i="24"/>
  <c r="D18" i="24"/>
  <c r="H14" i="24"/>
  <c r="F14" i="24"/>
  <c r="E14" i="24"/>
  <c r="D14" i="24"/>
  <c r="H9" i="24"/>
  <c r="F9" i="24"/>
  <c r="E9" i="24"/>
  <c r="D9" i="24"/>
  <c r="H7" i="24"/>
  <c r="F7" i="24"/>
  <c r="E7" i="24"/>
  <c r="D7" i="24"/>
  <c r="H16" i="3"/>
  <c r="F16" i="3"/>
  <c r="F7" i="3" s="1"/>
  <c r="E16" i="3"/>
  <c r="D16" i="3"/>
  <c r="H9" i="3"/>
  <c r="H7" i="3" s="1"/>
  <c r="E9" i="3"/>
  <c r="E7" i="3" s="1"/>
  <c r="D9" i="3"/>
  <c r="D7" i="3" s="1"/>
  <c r="E38" i="25" l="1"/>
  <c r="D6" i="25"/>
  <c r="E6" i="25"/>
  <c r="H6" i="25"/>
  <c r="D9" i="17"/>
  <c r="E9" i="17"/>
  <c r="F9" i="17"/>
  <c r="G9" i="17"/>
  <c r="D10" i="17"/>
  <c r="E10" i="17"/>
  <c r="F10" i="17"/>
  <c r="F7" i="17" s="1"/>
  <c r="G10" i="17"/>
  <c r="D7" i="17" l="1"/>
  <c r="G7" i="17"/>
  <c r="E7" i="17"/>
</calcChain>
</file>

<file path=xl/sharedStrings.xml><?xml version="1.0" encoding="utf-8"?>
<sst xmlns="http://schemas.openxmlformats.org/spreadsheetml/2006/main" count="697" uniqueCount="361">
  <si>
    <t>徴  収  決  定  済  額</t>
  </si>
  <si>
    <t>収    納    済    額</t>
  </si>
  <si>
    <t>税        目</t>
  </si>
  <si>
    <t>計</t>
  </si>
  <si>
    <t>源泉所得税</t>
  </si>
  <si>
    <t>申告所得税</t>
  </si>
  <si>
    <t>法人税</t>
  </si>
  <si>
    <t>相続税</t>
  </si>
  <si>
    <t>消費税</t>
  </si>
  <si>
    <t>消費税及地方消費税</t>
  </si>
  <si>
    <t>酒税</t>
  </si>
  <si>
    <t>たばこ税</t>
  </si>
  <si>
    <t>たばこ税及たばこ特別税</t>
  </si>
  <si>
    <t>印紙収入</t>
  </si>
  <si>
    <t>揮発油税及地方道路税</t>
    <rPh sb="0" eb="3">
      <t>キハツユ</t>
    </rPh>
    <rPh sb="3" eb="4">
      <t>ゼイ</t>
    </rPh>
    <rPh sb="4" eb="5">
      <t>オヨ</t>
    </rPh>
    <rPh sb="5" eb="7">
      <t>チホウ</t>
    </rPh>
    <rPh sb="7" eb="9">
      <t>ドウロ</t>
    </rPh>
    <rPh sb="9" eb="10">
      <t>ゼイ</t>
    </rPh>
    <phoneticPr fontId="3"/>
  </si>
  <si>
    <t>繰 越 分</t>
    <rPh sb="0" eb="1">
      <t>グリ</t>
    </rPh>
    <rPh sb="2" eb="3">
      <t>コシ</t>
    </rPh>
    <phoneticPr fontId="3"/>
  </si>
  <si>
    <t>その他</t>
    <rPh sb="2" eb="3">
      <t>タ</t>
    </rPh>
    <phoneticPr fontId="3"/>
  </si>
  <si>
    <t>税          目</t>
  </si>
  <si>
    <t>収入未済額</t>
  </si>
  <si>
    <t>県民税計</t>
  </si>
  <si>
    <t>個人</t>
  </si>
  <si>
    <t>法人</t>
  </si>
  <si>
    <t>利子割</t>
  </si>
  <si>
    <t xml:space="preserve">        </t>
  </si>
  <si>
    <t>事業税計</t>
  </si>
  <si>
    <t>地方消費税計</t>
  </si>
  <si>
    <t>譲渡割</t>
  </si>
  <si>
    <t>貨物割</t>
  </si>
  <si>
    <t>県たばこ税</t>
  </si>
  <si>
    <t>ゴルフ場利用税</t>
  </si>
  <si>
    <t>軽油引取税</t>
  </si>
  <si>
    <t>（特別地方消費税）</t>
    <rPh sb="1" eb="3">
      <t>トクベツ</t>
    </rPh>
    <rPh sb="3" eb="5">
      <t>チホウ</t>
    </rPh>
    <rPh sb="5" eb="8">
      <t>ショウヒゼイ</t>
    </rPh>
    <phoneticPr fontId="3"/>
  </si>
  <si>
    <t>資料　県税務課</t>
  </si>
  <si>
    <t>税       目</t>
  </si>
  <si>
    <t>現年度分計</t>
  </si>
  <si>
    <t>延滞金</t>
  </si>
  <si>
    <t>過少申告加算金</t>
  </si>
  <si>
    <t>不申告加算金</t>
  </si>
  <si>
    <t>重加算金</t>
  </si>
  <si>
    <t>滞納処分費</t>
  </si>
  <si>
    <t>滞納繰越分計</t>
  </si>
  <si>
    <t>歳                   入</t>
  </si>
  <si>
    <t>歳                   出</t>
  </si>
  <si>
    <t>款</t>
  </si>
  <si>
    <t>交通安全対策特別交付金</t>
  </si>
  <si>
    <t>国庫支出金</t>
  </si>
  <si>
    <t>予   算   額</t>
  </si>
  <si>
    <t>歳   入   額</t>
  </si>
  <si>
    <t>歳   出   額</t>
  </si>
  <si>
    <t>用度事業</t>
  </si>
  <si>
    <t>市町村振興資金貸付金</t>
  </si>
  <si>
    <t>都市用水水源費負担金</t>
  </si>
  <si>
    <t>中小企業近代化資金貸付金</t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</si>
  <si>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</si>
  <si>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</si>
  <si>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</si>
  <si>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</si>
  <si>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</si>
  <si>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港湾等整備事業</t>
  </si>
  <si>
    <t>県営住宅敷金等管理</t>
  </si>
  <si>
    <t>証紙収入</t>
  </si>
  <si>
    <t>給与集中管理</t>
  </si>
  <si>
    <t>事         業</t>
  </si>
  <si>
    <t>収益的収支</t>
  </si>
  <si>
    <t>資本的収支</t>
  </si>
  <si>
    <t>電気事業</t>
  </si>
  <si>
    <t>工業用水道事業</t>
  </si>
  <si>
    <t>土地造成事業</t>
  </si>
  <si>
    <t>駐車場事業</t>
  </si>
  <si>
    <t>区         分</t>
  </si>
  <si>
    <t>(㎡)</t>
  </si>
  <si>
    <t>建物</t>
  </si>
  <si>
    <t>立木</t>
  </si>
  <si>
    <t>船舶</t>
  </si>
  <si>
    <t>(隻)</t>
  </si>
  <si>
    <t>航空機</t>
  </si>
  <si>
    <t>(機)</t>
  </si>
  <si>
    <t>地上権</t>
  </si>
  <si>
    <t>有価証券</t>
  </si>
  <si>
    <t>(株)</t>
  </si>
  <si>
    <t>出資による権利</t>
  </si>
  <si>
    <t>(件)</t>
  </si>
  <si>
    <t>工作物</t>
  </si>
  <si>
    <t>浮さん橋</t>
  </si>
  <si>
    <t>(個)</t>
  </si>
  <si>
    <t>無体財産権</t>
  </si>
  <si>
    <t>不動産の信託の受益権</t>
  </si>
  <si>
    <t>目　　　　　　　　的</t>
  </si>
  <si>
    <t>現在高(Ａ)</t>
  </si>
  <si>
    <t>発行額(Ｂ)</t>
  </si>
  <si>
    <t>元 金 (C)</t>
  </si>
  <si>
    <t>利　　子</t>
  </si>
  <si>
    <t>(D)=(A)+(B)-(C)</t>
  </si>
  <si>
    <t>事業債</t>
    <rPh sb="0" eb="3">
      <t>ジギョウサイ</t>
    </rPh>
    <phoneticPr fontId="3"/>
  </si>
  <si>
    <t>(1)</t>
  </si>
  <si>
    <t>(2)</t>
  </si>
  <si>
    <t>退職手当債</t>
  </si>
  <si>
    <t>国の予算貸付</t>
  </si>
  <si>
    <t>その他</t>
  </si>
  <si>
    <t>資料　県財政課</t>
  </si>
  <si>
    <t>実質収支</t>
  </si>
  <si>
    <t>積 立 金</t>
  </si>
  <si>
    <t>徳島市</t>
  </si>
  <si>
    <t>鳴門市</t>
  </si>
  <si>
    <t>小松島市</t>
  </si>
  <si>
    <t>阿南市</t>
  </si>
  <si>
    <t>資料　県市町村課</t>
  </si>
  <si>
    <t>税</t>
  </si>
  <si>
    <t>市　町　村</t>
  </si>
  <si>
    <t>市町村たばこ税</t>
  </si>
  <si>
    <t>調定済額</t>
  </si>
  <si>
    <t>収入済額</t>
  </si>
  <si>
    <t>教育・福祉施設等整備</t>
    <rPh sb="3" eb="5">
      <t>フクシ</t>
    </rPh>
    <rPh sb="7" eb="8">
      <t>トウ</t>
    </rPh>
    <phoneticPr fontId="3"/>
  </si>
  <si>
    <t>一般単独</t>
    <rPh sb="0" eb="2">
      <t>イッパン</t>
    </rPh>
    <rPh sb="2" eb="4">
      <t>タンドク</t>
    </rPh>
    <phoneticPr fontId="3"/>
  </si>
  <si>
    <t>首都圏等整備</t>
    <rPh sb="0" eb="3">
      <t>シュトケン</t>
    </rPh>
    <rPh sb="3" eb="4">
      <t>トウ</t>
    </rPh>
    <rPh sb="4" eb="6">
      <t>セイビ</t>
    </rPh>
    <phoneticPr fontId="3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</si>
  <si>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3"/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</si>
  <si>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3"/>
  </si>
  <si>
    <t>うち転貸によるもの</t>
    <rPh sb="2" eb="4">
      <t>テンタイ</t>
    </rPh>
    <phoneticPr fontId="3"/>
  </si>
  <si>
    <t>旧法による税</t>
    <rPh sb="5" eb="6">
      <t>ゼイ</t>
    </rPh>
    <phoneticPr fontId="3"/>
  </si>
  <si>
    <t>狩猟税</t>
    <rPh sb="0" eb="1">
      <t>カ</t>
    </rPh>
    <phoneticPr fontId="3"/>
  </si>
  <si>
    <t>欠損額</t>
    <rPh sb="0" eb="3">
      <t>ケッソンガク</t>
    </rPh>
    <phoneticPr fontId="3"/>
  </si>
  <si>
    <t>収入額</t>
    <rPh sb="0" eb="3">
      <t>シュウニュウガク</t>
    </rPh>
    <phoneticPr fontId="3"/>
  </si>
  <si>
    <t>調定額</t>
    <rPh sb="0" eb="1">
      <t>チョウ</t>
    </rPh>
    <rPh sb="1" eb="3">
      <t>テイガク</t>
    </rPh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</si>
  <si>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</si>
  <si>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</si>
  <si>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</si>
  <si>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</si>
  <si>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</si>
  <si>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</si>
  <si>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</si>
  <si>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</si>
  <si>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</si>
  <si>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</si>
  <si>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</si>
  <si>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</si>
  <si>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</si>
  <si>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</si>
  <si>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</si>
  <si>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</si>
  <si>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</si>
  <si>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</si>
  <si>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</si>
  <si>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</si>
  <si>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</si>
  <si>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</si>
  <si>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</si>
  <si>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</si>
  <si>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佐那河内村</t>
    <rPh sb="0" eb="5">
      <t>サナゴウチソン</t>
    </rPh>
    <phoneticPr fontId="4"/>
  </si>
  <si>
    <t>つるぎ町</t>
    <rPh sb="3" eb="4">
      <t>チョウ</t>
    </rPh>
    <phoneticPr fontId="4"/>
  </si>
  <si>
    <t>東みよし町</t>
    <rPh sb="0" eb="1">
      <t>ヒガシ</t>
    </rPh>
    <rPh sb="4" eb="5">
      <t>チョウ</t>
    </rPh>
    <phoneticPr fontId="4"/>
  </si>
  <si>
    <t>吉野川市</t>
    <rPh sb="0" eb="3">
      <t>ヨシノガワ</t>
    </rPh>
    <phoneticPr fontId="4"/>
  </si>
  <si>
    <t>阿波市</t>
    <rPh sb="0" eb="1">
      <t>オク</t>
    </rPh>
    <rPh sb="1" eb="2">
      <t>ナミ</t>
    </rPh>
    <phoneticPr fontId="4"/>
  </si>
  <si>
    <t>美馬市</t>
    <rPh sb="0" eb="1">
      <t>ビ</t>
    </rPh>
    <rPh sb="1" eb="2">
      <t>ウマ</t>
    </rPh>
    <rPh sb="2" eb="3">
      <t>シ</t>
    </rPh>
    <phoneticPr fontId="4"/>
  </si>
  <si>
    <t>三好市</t>
    <rPh sb="0" eb="1">
      <t>サン</t>
    </rPh>
    <rPh sb="1" eb="2">
      <t>ヨシミ</t>
    </rPh>
    <rPh sb="2" eb="3">
      <t>シ</t>
    </rPh>
    <phoneticPr fontId="4"/>
  </si>
  <si>
    <t>勝浦町</t>
    <rPh sb="0" eb="1">
      <t>マサル</t>
    </rPh>
    <rPh sb="1" eb="2">
      <t>ウラ</t>
    </rPh>
    <rPh sb="2" eb="3">
      <t>チョウ</t>
    </rPh>
    <phoneticPr fontId="4"/>
  </si>
  <si>
    <t>上勝町</t>
    <rPh sb="0" eb="1">
      <t>ウエ</t>
    </rPh>
    <rPh sb="1" eb="2">
      <t>カツ</t>
    </rPh>
    <rPh sb="2" eb="3">
      <t>マチ</t>
    </rPh>
    <phoneticPr fontId="4"/>
  </si>
  <si>
    <t>石井町</t>
    <rPh sb="0" eb="1">
      <t>イシ</t>
    </rPh>
    <rPh sb="1" eb="2">
      <t>セイ</t>
    </rPh>
    <rPh sb="2" eb="3">
      <t>チョウ</t>
    </rPh>
    <phoneticPr fontId="4"/>
  </si>
  <si>
    <t>神山町</t>
    <rPh sb="0" eb="1">
      <t>カミ</t>
    </rPh>
    <rPh sb="1" eb="2">
      <t>ヤマ</t>
    </rPh>
    <rPh sb="2" eb="3">
      <t>マチ</t>
    </rPh>
    <phoneticPr fontId="4"/>
  </si>
  <si>
    <t>那賀町</t>
    <rPh sb="0" eb="1">
      <t>トモ</t>
    </rPh>
    <rPh sb="1" eb="2">
      <t>ガ</t>
    </rPh>
    <rPh sb="2" eb="3">
      <t>マチ</t>
    </rPh>
    <phoneticPr fontId="4"/>
  </si>
  <si>
    <t>牟岐町</t>
    <rPh sb="0" eb="1">
      <t>ム</t>
    </rPh>
    <rPh sb="1" eb="2">
      <t>チマタ</t>
    </rPh>
    <rPh sb="2" eb="3">
      <t>マチ</t>
    </rPh>
    <phoneticPr fontId="4"/>
  </si>
  <si>
    <t>美波町</t>
    <rPh sb="0" eb="1">
      <t>ビ</t>
    </rPh>
    <rPh sb="1" eb="2">
      <t>ナミ</t>
    </rPh>
    <rPh sb="2" eb="3">
      <t>チョウ</t>
    </rPh>
    <phoneticPr fontId="4"/>
  </si>
  <si>
    <t>海陽町</t>
    <rPh sb="0" eb="1">
      <t>ウミ</t>
    </rPh>
    <rPh sb="1" eb="2">
      <t>ヨウ</t>
    </rPh>
    <rPh sb="2" eb="3">
      <t>マチ</t>
    </rPh>
    <phoneticPr fontId="4"/>
  </si>
  <si>
    <t>松茂町</t>
    <rPh sb="0" eb="1">
      <t>マツ</t>
    </rPh>
    <rPh sb="1" eb="2">
      <t>シゲル</t>
    </rPh>
    <rPh sb="2" eb="3">
      <t>マチ</t>
    </rPh>
    <phoneticPr fontId="4"/>
  </si>
  <si>
    <t>北島町</t>
    <rPh sb="0" eb="1">
      <t>キタ</t>
    </rPh>
    <rPh sb="1" eb="2">
      <t>シマ</t>
    </rPh>
    <rPh sb="2" eb="3">
      <t>マチ</t>
    </rPh>
    <phoneticPr fontId="4"/>
  </si>
  <si>
    <t>藍住町</t>
    <rPh sb="0" eb="1">
      <t>アイ</t>
    </rPh>
    <rPh sb="1" eb="2">
      <t>ジュウ</t>
    </rPh>
    <rPh sb="2" eb="3">
      <t>マチ</t>
    </rPh>
    <phoneticPr fontId="4"/>
  </si>
  <si>
    <t>板野町</t>
    <rPh sb="0" eb="1">
      <t>イタ</t>
    </rPh>
    <rPh sb="1" eb="2">
      <t>ノ</t>
    </rPh>
    <rPh sb="2" eb="3">
      <t>チョウ</t>
    </rPh>
    <phoneticPr fontId="4"/>
  </si>
  <si>
    <t>上板町</t>
    <rPh sb="0" eb="1">
      <t>ウエ</t>
    </rPh>
    <rPh sb="1" eb="2">
      <t>イタ</t>
    </rPh>
    <rPh sb="2" eb="3">
      <t>マチ</t>
    </rPh>
    <phoneticPr fontId="4"/>
  </si>
  <si>
    <t>普通</t>
  </si>
  <si>
    <t>目的税</t>
  </si>
  <si>
    <t>市町村民税</t>
  </si>
  <si>
    <t>固定資産税</t>
  </si>
  <si>
    <t>軽自動車税</t>
  </si>
  <si>
    <t>その他の税</t>
  </si>
  <si>
    <t>資料  高松国税局</t>
    <phoneticPr fontId="3"/>
  </si>
  <si>
    <t>資料　県会計課</t>
    <rPh sb="4" eb="6">
      <t>カイケイ</t>
    </rPh>
    <phoneticPr fontId="3"/>
  </si>
  <si>
    <t>円</t>
    <rPh sb="0" eb="1">
      <t>エン</t>
    </rPh>
    <phoneticPr fontId="3"/>
  </si>
  <si>
    <t>公債管理</t>
    <rPh sb="0" eb="2">
      <t>コウサイ</t>
    </rPh>
    <rPh sb="2" eb="4">
      <t>カンリ</t>
    </rPh>
    <phoneticPr fontId="3"/>
  </si>
  <si>
    <t>流域下水道事業</t>
    <rPh sb="0" eb="2">
      <t>リュウイキ</t>
    </rPh>
    <rPh sb="2" eb="5">
      <t>ゲスイドウ</t>
    </rPh>
    <rPh sb="5" eb="7">
      <t>ジギョウ</t>
    </rPh>
    <phoneticPr fontId="3"/>
  </si>
  <si>
    <t>-</t>
  </si>
  <si>
    <t>資料　県企業局，県病院局</t>
    <rPh sb="11" eb="12">
      <t>キョク</t>
    </rPh>
    <phoneticPr fontId="3"/>
  </si>
  <si>
    <t>資料　県管財課，県病院局，県企業局</t>
    <rPh sb="11" eb="12">
      <t>キョク</t>
    </rPh>
    <rPh sb="13" eb="14">
      <t>ケン</t>
    </rPh>
    <phoneticPr fontId="3"/>
  </si>
  <si>
    <t>病院事業</t>
    <phoneticPr fontId="3"/>
  </si>
  <si>
    <t>総　　　　額</t>
    <phoneticPr fontId="3"/>
  </si>
  <si>
    <t>積 立 金      取崩し額</t>
    <rPh sb="0" eb="1">
      <t>セキ</t>
    </rPh>
    <rPh sb="2" eb="3">
      <t>リツ</t>
    </rPh>
    <rPh sb="4" eb="5">
      <t>キン</t>
    </rPh>
    <rPh sb="11" eb="12">
      <t>ト</t>
    </rPh>
    <rPh sb="12" eb="13">
      <t>クズ</t>
    </rPh>
    <rPh sb="14" eb="15">
      <t>ガク</t>
    </rPh>
    <phoneticPr fontId="3"/>
  </si>
  <si>
    <t>実質単年度　収　　　支</t>
    <rPh sb="0" eb="2">
      <t>ジッシツ</t>
    </rPh>
    <rPh sb="2" eb="5">
      <t>タンネンド</t>
    </rPh>
    <rPh sb="6" eb="7">
      <t>オサム</t>
    </rPh>
    <rPh sb="10" eb="11">
      <t>ササ</t>
    </rPh>
    <phoneticPr fontId="3"/>
  </si>
  <si>
    <t>翌年度へ繰り越すべき財      源</t>
    <rPh sb="0" eb="3">
      <t>ヨクネンド</t>
    </rPh>
    <rPh sb="4" eb="5">
      <t>ク</t>
    </rPh>
    <rPh sb="6" eb="7">
      <t>コ</t>
    </rPh>
    <rPh sb="10" eb="11">
      <t>ザイ</t>
    </rPh>
    <rPh sb="17" eb="18">
      <t>ミナモト</t>
    </rPh>
    <phoneticPr fontId="3"/>
  </si>
  <si>
    <t>注１　道路, 河川, 海岸保全施設, 港湾施設, 漁港施設, 公園施設, 急傾斜地崩壊防止施設及び公営</t>
    <rPh sb="0" eb="1">
      <t>チュウ</t>
    </rPh>
    <rPh sb="3" eb="5">
      <t>ドウロ</t>
    </rPh>
    <rPh sb="7" eb="9">
      <t>カセン</t>
    </rPh>
    <rPh sb="11" eb="13">
      <t>カイガン</t>
    </rPh>
    <rPh sb="13" eb="15">
      <t>ホゼン</t>
    </rPh>
    <rPh sb="15" eb="17">
      <t>シセツ</t>
    </rPh>
    <rPh sb="19" eb="21">
      <t>コウワン</t>
    </rPh>
    <rPh sb="21" eb="23">
      <t>シセツ</t>
    </rPh>
    <rPh sb="25" eb="27">
      <t>ギョコウ</t>
    </rPh>
    <rPh sb="27" eb="29">
      <t>シセツ</t>
    </rPh>
    <rPh sb="31" eb="33">
      <t>コウエン</t>
    </rPh>
    <rPh sb="33" eb="35">
      <t>シセツ</t>
    </rPh>
    <rPh sb="37" eb="38">
      <t>キュウ</t>
    </rPh>
    <rPh sb="38" eb="41">
      <t>ケイシャチ</t>
    </rPh>
    <rPh sb="41" eb="43">
      <t>ホウカイ</t>
    </rPh>
    <rPh sb="43" eb="45">
      <t>ボウシ</t>
    </rPh>
    <rPh sb="45" eb="47">
      <t>シセツ</t>
    </rPh>
    <rPh sb="47" eb="48">
      <t>オヨ</t>
    </rPh>
    <rPh sb="49" eb="51">
      <t>コウエイ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</si>
  <si>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</si>
  <si>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注    各計数は，単位未満を四捨五入したものであり，計とは符号しないものがある。</t>
    <phoneticPr fontId="3"/>
  </si>
  <si>
    <t>県税　　　　　　　　　　　　　　　　　　</t>
  </si>
  <si>
    <t>地方消費税清算金　　　　　　　　　　　　　　</t>
  </si>
  <si>
    <t>地方譲与税　　　　　　　　　　　　　　　</t>
  </si>
  <si>
    <t>地方特例交付金　　　　　　　　　　　　　　　</t>
    <rPh sb="2" eb="4">
      <t>トクレイ</t>
    </rPh>
    <rPh sb="4" eb="7">
      <t>コウフキン</t>
    </rPh>
    <phoneticPr fontId="3"/>
  </si>
  <si>
    <t>地方交付税　　　　　　　　　　　　　　　</t>
  </si>
  <si>
    <t>分担金及び負担金</t>
  </si>
  <si>
    <t>使用料及び手数料</t>
  </si>
  <si>
    <t>財産収入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</si>
  <si>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</si>
  <si>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</si>
  <si>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</si>
  <si>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</si>
  <si>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県債　　　　　　　　　　　　　　　　　　</t>
  </si>
  <si>
    <t>議会費　　　　　　　　　　　　　　　　　　　　　　　　　　</t>
  </si>
  <si>
    <t>総務費　　　　　　　　　　　　　　　　　　　　　　　　　　</t>
  </si>
  <si>
    <t>民生費　　　　　　　　　　　　　　　　　　　　　　　　　　</t>
  </si>
  <si>
    <t>衛生費　　　　　　　　　　　　　　　　　　　　　　　　　　</t>
  </si>
  <si>
    <t>労働費　　　　　　　　　　　　　　　　　　　　　　　　　　</t>
  </si>
  <si>
    <t>農林水産業費　　　　　　　　　　　　　　　　　　　　　　　</t>
  </si>
  <si>
    <t>商工費　　　　　　　　　　　　　　　　　　　　　　　　　　</t>
  </si>
  <si>
    <t>土木費　　　　　　　　　　　　　　　　　　　　　　　　　　</t>
  </si>
  <si>
    <t>警察費　　　　　　　　　　　　　　　　　　　　　　　　　　</t>
  </si>
  <si>
    <t>教育費　　　　　　　　　　　　　　　　　　　　　　　　　　</t>
  </si>
  <si>
    <t>災害復旧費　　　　　　　　　　　　　　　　　　　　　　　　</t>
  </si>
  <si>
    <t>公債費　　　　　　　　　　　　　　　　　　　　　　　　　　</t>
  </si>
  <si>
    <t>諸支出金　　　　　　　　　　　　　　　　　　　　　　　　　</t>
  </si>
  <si>
    <t>予備費　　　　　　　　　　　　　　　　　　　　　　　　　　</t>
  </si>
  <si>
    <t>中小企業・雇用対策事業</t>
    <rPh sb="5" eb="7">
      <t>コヨウ</t>
    </rPh>
    <rPh sb="7" eb="9">
      <t>タイサク</t>
    </rPh>
    <rPh sb="9" eb="11">
      <t>ジギョウ</t>
    </rPh>
    <phoneticPr fontId="2"/>
  </si>
  <si>
    <t>徳島ビル管理事業</t>
    <rPh sb="0" eb="2">
      <t>トクシマ</t>
    </rPh>
    <rPh sb="4" eb="6">
      <t>カンリ</t>
    </rPh>
    <rPh sb="6" eb="8">
      <t>ジギョウ</t>
    </rPh>
    <phoneticPr fontId="2"/>
  </si>
  <si>
    <t>奨学金貸付金</t>
  </si>
  <si>
    <t>資料　県会計課</t>
    <rPh sb="0" eb="2">
      <t>シリョウ</t>
    </rPh>
    <rPh sb="3" eb="4">
      <t>ケン</t>
    </rPh>
    <rPh sb="4" eb="7">
      <t>カイケイカ</t>
    </rPh>
    <phoneticPr fontId="3"/>
  </si>
  <si>
    <t>鉱区税</t>
    <rPh sb="0" eb="2">
      <t>コウク</t>
    </rPh>
    <phoneticPr fontId="3"/>
  </si>
  <si>
    <t>（単位：円）</t>
    <phoneticPr fontId="3"/>
  </si>
  <si>
    <t>収       入</t>
    <phoneticPr fontId="3"/>
  </si>
  <si>
    <t>支       出</t>
    <phoneticPr fontId="3"/>
  </si>
  <si>
    <t>病院事業</t>
    <phoneticPr fontId="3"/>
  </si>
  <si>
    <t>　２　病院事業は，企業用財産台帳による。</t>
    <phoneticPr fontId="3"/>
  </si>
  <si>
    <t>企業局</t>
    <phoneticPr fontId="3"/>
  </si>
  <si>
    <t>電気事業</t>
    <phoneticPr fontId="3"/>
  </si>
  <si>
    <t>工業用水道事業</t>
    <phoneticPr fontId="3"/>
  </si>
  <si>
    <t>土地造成事業</t>
    <phoneticPr fontId="3"/>
  </si>
  <si>
    <t>駐車場事業</t>
    <phoneticPr fontId="3"/>
  </si>
  <si>
    <t>公営住宅建設</t>
    <phoneticPr fontId="3"/>
  </si>
  <si>
    <t>災害復旧</t>
    <phoneticPr fontId="3"/>
  </si>
  <si>
    <t>単独災害復旧</t>
    <phoneticPr fontId="3"/>
  </si>
  <si>
    <t>補助災害復旧</t>
    <phoneticPr fontId="3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</si>
  <si>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3"/>
  </si>
  <si>
    <t>緊急防災・減債事業計画に基づく単独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2" eb="13">
      <t>モト</t>
    </rPh>
    <rPh sb="15" eb="17">
      <t>タンドク</t>
    </rPh>
    <phoneticPr fontId="3"/>
  </si>
  <si>
    <t>継ぎ足し単独</t>
    <rPh sb="0" eb="1">
      <t>ツ</t>
    </rPh>
    <rPh sb="2" eb="3">
      <t>タ</t>
    </rPh>
    <rPh sb="4" eb="6">
      <t>タンドク</t>
    </rPh>
    <phoneticPr fontId="3"/>
  </si>
  <si>
    <t>公共用地先行取得等</t>
    <phoneticPr fontId="3"/>
  </si>
  <si>
    <t>事業合計</t>
    <rPh sb="2" eb="4">
      <t>ゴウケイ</t>
    </rPh>
    <phoneticPr fontId="3"/>
  </si>
  <si>
    <t>事業債</t>
    <rPh sb="0" eb="3">
      <t>ジギョウサイ</t>
    </rPh>
    <phoneticPr fontId="7"/>
  </si>
  <si>
    <t>本年度分</t>
    <phoneticPr fontId="3"/>
  </si>
  <si>
    <t>源泉所得税及
復興特別所得税</t>
    <phoneticPr fontId="7"/>
  </si>
  <si>
    <t>申告所得税及
復興特別所得税</t>
    <phoneticPr fontId="7"/>
  </si>
  <si>
    <t>復興特別法人税</t>
  </si>
  <si>
    <r>
      <t>146　県         税</t>
    </r>
    <r>
      <rPr>
        <sz val="12"/>
        <color indexed="8"/>
        <rFont val="ＭＳ 明朝"/>
        <family val="1"/>
        <charset val="128"/>
      </rPr>
      <t>（続き）</t>
    </r>
    <rPh sb="16" eb="17">
      <t>ツヅ</t>
    </rPh>
    <phoneticPr fontId="3"/>
  </si>
  <si>
    <t>母子父子寡婦福祉資金貸付金</t>
    <rPh sb="2" eb="4">
      <t>フシ</t>
    </rPh>
    <phoneticPr fontId="3"/>
  </si>
  <si>
    <t>－</t>
  </si>
  <si>
    <t>(旧)緊急防災・減債</t>
    <rPh sb="1" eb="2">
      <t>キュウ</t>
    </rPh>
    <rPh sb="3" eb="5">
      <t>キンキュウ</t>
    </rPh>
    <rPh sb="5" eb="7">
      <t>ボウサイ</t>
    </rPh>
    <rPh sb="8" eb="10">
      <t>ゲンサイ</t>
    </rPh>
    <phoneticPr fontId="7"/>
  </si>
  <si>
    <t>(3)</t>
    <phoneticPr fontId="7"/>
  </si>
  <si>
    <t>全国防災</t>
    <rPh sb="0" eb="2">
      <t>ゼンコク</t>
    </rPh>
    <rPh sb="2" eb="4">
      <t>ボウサイ</t>
    </rPh>
    <phoneticPr fontId="3"/>
  </si>
  <si>
    <t>平成26年度</t>
    <phoneticPr fontId="3"/>
  </si>
  <si>
    <t>平成27年度</t>
    <phoneticPr fontId="3"/>
  </si>
  <si>
    <t>-</t>
    <phoneticPr fontId="3"/>
  </si>
  <si>
    <r>
      <t>149　徳島県企業会計収入支出決算額</t>
    </r>
    <r>
      <rPr>
        <sz val="12"/>
        <color indexed="8"/>
        <rFont val="ＭＳ 明朝"/>
        <family val="1"/>
        <charset val="128"/>
      </rPr>
      <t>（平成26・27年度）</t>
    </r>
    <phoneticPr fontId="3"/>
  </si>
  <si>
    <r>
      <t>(4)税外収入状況</t>
    </r>
    <r>
      <rPr>
        <sz val="11"/>
        <color indexed="8"/>
        <rFont val="ＭＳ 明朝"/>
        <family val="1"/>
        <charset val="128"/>
      </rPr>
      <t>（平成25～27年度）</t>
    </r>
    <phoneticPr fontId="3"/>
  </si>
  <si>
    <t>（単位：円）</t>
    <phoneticPr fontId="3"/>
  </si>
  <si>
    <t>調定額</t>
    <phoneticPr fontId="3"/>
  </si>
  <si>
    <t>収入済額</t>
    <phoneticPr fontId="3"/>
  </si>
  <si>
    <t>欠損額</t>
    <phoneticPr fontId="3"/>
  </si>
  <si>
    <t>過誤納額</t>
    <phoneticPr fontId="3"/>
  </si>
  <si>
    <t>平成25年度</t>
    <rPh sb="0" eb="2">
      <t>ヘイセイ</t>
    </rPh>
    <rPh sb="4" eb="6">
      <t>ネンド</t>
    </rPh>
    <phoneticPr fontId="3"/>
  </si>
  <si>
    <t>146　県　　　　税</t>
    <phoneticPr fontId="3"/>
  </si>
  <si>
    <r>
      <t>(1)収入総括</t>
    </r>
    <r>
      <rPr>
        <sz val="11"/>
        <color indexed="8"/>
        <rFont val="ＭＳ 明朝"/>
        <family val="1"/>
        <charset val="128"/>
      </rPr>
      <t>（平成25～27年度）</t>
    </r>
    <phoneticPr fontId="3"/>
  </si>
  <si>
    <t>（単位：円）</t>
    <phoneticPr fontId="3"/>
  </si>
  <si>
    <t>過誤納額</t>
    <phoneticPr fontId="3"/>
  </si>
  <si>
    <t>-</t>
    <phoneticPr fontId="3"/>
  </si>
  <si>
    <t>-</t>
    <phoneticPr fontId="53"/>
  </si>
  <si>
    <t>不動産取得税</t>
    <phoneticPr fontId="3"/>
  </si>
  <si>
    <t>自動車取得税</t>
    <phoneticPr fontId="3"/>
  </si>
  <si>
    <t>自動車税</t>
    <phoneticPr fontId="3"/>
  </si>
  <si>
    <t>(料理飲食等消費税)</t>
    <phoneticPr fontId="3"/>
  </si>
  <si>
    <r>
      <t>(2)現年度調定及び徴収状況</t>
    </r>
    <r>
      <rPr>
        <sz val="11"/>
        <color indexed="8"/>
        <rFont val="ＭＳ 明朝"/>
        <family val="1"/>
        <charset val="128"/>
      </rPr>
      <t>（平成25～27年度）</t>
    </r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3"/>
  </si>
  <si>
    <t>不動産取得税</t>
    <phoneticPr fontId="3"/>
  </si>
  <si>
    <t>自動車取得税</t>
    <phoneticPr fontId="3"/>
  </si>
  <si>
    <t>自動車税</t>
    <phoneticPr fontId="3"/>
  </si>
  <si>
    <t>-</t>
    <phoneticPr fontId="3"/>
  </si>
  <si>
    <t>(料理飲食等消費税)</t>
    <phoneticPr fontId="3"/>
  </si>
  <si>
    <r>
      <t>(3)滞納繰越分の徴収状況</t>
    </r>
    <r>
      <rPr>
        <sz val="11"/>
        <color indexed="8"/>
        <rFont val="ＭＳ 明朝"/>
        <family val="1"/>
        <charset val="128"/>
      </rPr>
      <t>（平成25～27年度）</t>
    </r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3"/>
  </si>
  <si>
    <r>
      <t>147　徳島県一般会計決算額</t>
    </r>
    <r>
      <rPr>
        <sz val="12"/>
        <rFont val="ＭＳ 明朝"/>
        <family val="1"/>
        <charset val="128"/>
      </rPr>
      <t>（平成24～26年度）</t>
    </r>
    <phoneticPr fontId="7"/>
  </si>
  <si>
    <t>（単位：円）</t>
    <phoneticPr fontId="3"/>
  </si>
  <si>
    <t>予算現額</t>
    <phoneticPr fontId="3"/>
  </si>
  <si>
    <t>収入済額</t>
    <phoneticPr fontId="3"/>
  </si>
  <si>
    <t>予算現額</t>
    <phoneticPr fontId="3"/>
  </si>
  <si>
    <t>支出済額</t>
    <phoneticPr fontId="3"/>
  </si>
  <si>
    <t>平成 24 年度</t>
    <rPh sb="0" eb="2">
      <t>ヘイセイ</t>
    </rPh>
    <rPh sb="6" eb="8">
      <t>ネンド</t>
    </rPh>
    <phoneticPr fontId="2"/>
  </si>
  <si>
    <t>-</t>
    <phoneticPr fontId="3"/>
  </si>
  <si>
    <r>
      <t xml:space="preserve"> 148　徳島県特別会計決算額</t>
    </r>
    <r>
      <rPr>
        <sz val="12"/>
        <rFont val="ＭＳ 明朝"/>
        <family val="1"/>
        <charset val="128"/>
      </rPr>
      <t>（平成24～26年度）</t>
    </r>
    <phoneticPr fontId="3"/>
  </si>
  <si>
    <t>会     計    名</t>
    <phoneticPr fontId="3"/>
  </si>
  <si>
    <t>平成 24 年度</t>
    <phoneticPr fontId="3"/>
  </si>
  <si>
    <r>
      <t>151　徳島県債目的別現在高</t>
    </r>
    <r>
      <rPr>
        <sz val="12"/>
        <color indexed="8"/>
        <rFont val="ＭＳ 明朝"/>
        <family val="1"/>
        <charset val="128"/>
      </rPr>
      <t>（平成26年度）</t>
    </r>
    <phoneticPr fontId="3"/>
  </si>
  <si>
    <t>（単位：千円）</t>
    <phoneticPr fontId="3"/>
  </si>
  <si>
    <t>平成25年度末</t>
    <phoneticPr fontId="3"/>
  </si>
  <si>
    <t>平成26年度</t>
    <phoneticPr fontId="3"/>
  </si>
  <si>
    <t xml:space="preserve">平成26年度元利償還額  </t>
    <phoneticPr fontId="3"/>
  </si>
  <si>
    <t>差引現在高</t>
    <phoneticPr fontId="3"/>
  </si>
  <si>
    <t>総　　額</t>
    <phoneticPr fontId="3"/>
  </si>
  <si>
    <t xml:space="preserve">一 般 公 共  </t>
    <phoneticPr fontId="3"/>
  </si>
  <si>
    <r>
      <t>153　市町村別・税目別市町村税徴収状況</t>
    </r>
    <r>
      <rPr>
        <sz val="12"/>
        <color indexed="8"/>
        <rFont val="ＭＳ 明朝"/>
        <family val="1"/>
        <charset val="128"/>
      </rPr>
      <t>（平成24～26年度）</t>
    </r>
    <phoneticPr fontId="3"/>
  </si>
  <si>
    <t>（単位：千円）</t>
    <phoneticPr fontId="3"/>
  </si>
  <si>
    <t>総　額</t>
    <phoneticPr fontId="3"/>
  </si>
  <si>
    <t>調定済額</t>
    <phoneticPr fontId="3"/>
  </si>
  <si>
    <t>収入済額</t>
    <phoneticPr fontId="3"/>
  </si>
  <si>
    <t>平成24年度</t>
    <rPh sb="0" eb="2">
      <t>ヘイセイ</t>
    </rPh>
    <rPh sb="4" eb="6">
      <t>ネンド</t>
    </rPh>
    <phoneticPr fontId="53"/>
  </si>
  <si>
    <t xml:space="preserve"> （単位：千円）</t>
    <phoneticPr fontId="3"/>
  </si>
  <si>
    <t>歳 入 総 額</t>
    <phoneticPr fontId="3"/>
  </si>
  <si>
    <t>歳 出 総 額</t>
    <phoneticPr fontId="3"/>
  </si>
  <si>
    <t>歳入歳出　差　　引</t>
    <phoneticPr fontId="3"/>
  </si>
  <si>
    <t>単年度　　　　収　支</t>
    <phoneticPr fontId="3"/>
  </si>
  <si>
    <t>繰　上　　　償還金</t>
    <phoneticPr fontId="3"/>
  </si>
  <si>
    <t>市 町 村</t>
    <phoneticPr fontId="3"/>
  </si>
  <si>
    <t>(A)-(B)</t>
    <phoneticPr fontId="3"/>
  </si>
  <si>
    <t>(C)-(D)</t>
    <phoneticPr fontId="3"/>
  </si>
  <si>
    <t>(F)+(G)+(H)-(I)</t>
    <phoneticPr fontId="3"/>
  </si>
  <si>
    <t>(A)</t>
    <phoneticPr fontId="3"/>
  </si>
  <si>
    <t>(B)</t>
    <phoneticPr fontId="3"/>
  </si>
  <si>
    <t>(C)</t>
    <phoneticPr fontId="3"/>
  </si>
  <si>
    <t>(D)</t>
    <phoneticPr fontId="3"/>
  </si>
  <si>
    <t>(E)</t>
    <phoneticPr fontId="3"/>
  </si>
  <si>
    <t>(F)</t>
    <phoneticPr fontId="3"/>
  </si>
  <si>
    <t>(G)</t>
    <phoneticPr fontId="3"/>
  </si>
  <si>
    <t>(H)</t>
    <phoneticPr fontId="3"/>
  </si>
  <si>
    <t>(I)</t>
    <phoneticPr fontId="3"/>
  </si>
  <si>
    <t>(J)</t>
    <phoneticPr fontId="3"/>
  </si>
  <si>
    <t>平成24年度</t>
    <rPh sb="4" eb="6">
      <t>ネンド</t>
    </rPh>
    <phoneticPr fontId="3"/>
  </si>
  <si>
    <t>　　25</t>
    <phoneticPr fontId="3"/>
  </si>
  <si>
    <t>　　26</t>
    <phoneticPr fontId="3"/>
  </si>
  <si>
    <r>
      <t xml:space="preserve">   145　国税賦課及び徴収状況</t>
    </r>
    <r>
      <rPr>
        <sz val="12"/>
        <rFont val="ＭＳ 明朝"/>
        <family val="1"/>
        <charset val="128"/>
      </rPr>
      <t>（平成24～26年度）</t>
    </r>
    <phoneticPr fontId="3"/>
  </si>
  <si>
    <t>（単位：千円）</t>
    <phoneticPr fontId="3"/>
  </si>
  <si>
    <t>平成24年度</t>
    <phoneticPr fontId="3"/>
  </si>
  <si>
    <t>地方法人税</t>
    <rPh sb="0" eb="2">
      <t>チホウ</t>
    </rPh>
    <rPh sb="2" eb="5">
      <t>ホウジンゼイ</t>
    </rPh>
    <phoneticPr fontId="3"/>
  </si>
  <si>
    <r>
      <t>150　主な県有財産</t>
    </r>
    <r>
      <rPr>
        <sz val="12"/>
        <color indexed="8"/>
        <rFont val="ＭＳ 明朝"/>
        <family val="1"/>
        <charset val="128"/>
      </rPr>
      <t>（平成26年度）</t>
    </r>
    <phoneticPr fontId="3"/>
  </si>
  <si>
    <r>
      <t>（単位：円，m</t>
    </r>
    <r>
      <rPr>
        <vertAlign val="superscript"/>
        <sz val="6"/>
        <color indexed="8"/>
        <rFont val="ＭＳ 明朝"/>
        <family val="1"/>
        <charset val="128"/>
      </rPr>
      <t>2</t>
    </r>
    <r>
      <rPr>
        <sz val="10"/>
        <color indexed="8"/>
        <rFont val="ＭＳ 明朝"/>
        <family val="1"/>
        <charset val="128"/>
      </rPr>
      <t>，m</t>
    </r>
    <r>
      <rPr>
        <vertAlign val="superscript"/>
        <sz val="6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  <phoneticPr fontId="3"/>
  </si>
  <si>
    <t>総     額</t>
    <phoneticPr fontId="3"/>
  </si>
  <si>
    <t>行 政 財 産</t>
    <phoneticPr fontId="3"/>
  </si>
  <si>
    <t>普 通 財 産</t>
    <phoneticPr fontId="3"/>
  </si>
  <si>
    <t>土   地</t>
    <phoneticPr fontId="3"/>
  </si>
  <si>
    <t>　庁舎敷地等</t>
    <phoneticPr fontId="3"/>
  </si>
  <si>
    <t>　山　　　　林</t>
    <phoneticPr fontId="3"/>
  </si>
  <si>
    <t>(㎡)</t>
    <phoneticPr fontId="3"/>
  </si>
  <si>
    <r>
      <t>(ｍ</t>
    </r>
    <r>
      <rPr>
        <vertAlign val="superscript"/>
        <sz val="6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)</t>
    </r>
    <phoneticPr fontId="3"/>
  </si>
  <si>
    <t>　　　住宅として，公共用に供している財産を除く。</t>
    <phoneticPr fontId="3"/>
  </si>
  <si>
    <r>
      <t>152　市町村別普通会計決算状況</t>
    </r>
    <r>
      <rPr>
        <sz val="12"/>
        <color theme="1"/>
        <rFont val="ＭＳ 明朝"/>
        <family val="1"/>
        <charset val="128"/>
      </rPr>
      <t>（平成24～26年度）</t>
    </r>
    <phoneticPr fontId="3"/>
  </si>
  <si>
    <t>16　財　　　政</t>
    <rPh sb="3" eb="4">
      <t>ザイ</t>
    </rPh>
    <rPh sb="7" eb="8">
      <t>セイ</t>
    </rPh>
    <phoneticPr fontId="7"/>
  </si>
  <si>
    <t>国税賦課及び徴収状況</t>
    <rPh sb="0" eb="2">
      <t>コクゼイ</t>
    </rPh>
    <rPh sb="2" eb="4">
      <t>フカ</t>
    </rPh>
    <rPh sb="4" eb="5">
      <t>オヨ</t>
    </rPh>
    <rPh sb="6" eb="8">
      <t>チョウシュウ</t>
    </rPh>
    <rPh sb="8" eb="10">
      <t>ジョウキョウ</t>
    </rPh>
    <phoneticPr fontId="7"/>
  </si>
  <si>
    <t>県　　税</t>
    <rPh sb="0" eb="1">
      <t>ケン</t>
    </rPh>
    <rPh sb="3" eb="4">
      <t>ゼイ</t>
    </rPh>
    <phoneticPr fontId="7"/>
  </si>
  <si>
    <t>(1)</t>
    <phoneticPr fontId="7"/>
  </si>
  <si>
    <t>収入総括</t>
    <rPh sb="0" eb="2">
      <t>シュウニュウ</t>
    </rPh>
    <rPh sb="2" eb="4">
      <t>ソウカツ</t>
    </rPh>
    <phoneticPr fontId="7"/>
  </si>
  <si>
    <t>(2)</t>
    <phoneticPr fontId="7"/>
  </si>
  <si>
    <t>現年度調定及び徴収状況</t>
    <rPh sb="0" eb="1">
      <t>ゲン</t>
    </rPh>
    <rPh sb="1" eb="3">
      <t>ネンド</t>
    </rPh>
    <rPh sb="3" eb="4">
      <t>チョウ</t>
    </rPh>
    <rPh sb="4" eb="5">
      <t>サダム</t>
    </rPh>
    <rPh sb="5" eb="6">
      <t>オヨ</t>
    </rPh>
    <rPh sb="7" eb="9">
      <t>チョウシュウ</t>
    </rPh>
    <rPh sb="9" eb="11">
      <t>ジョウキョウ</t>
    </rPh>
    <phoneticPr fontId="7"/>
  </si>
  <si>
    <t>(3)</t>
    <phoneticPr fontId="7"/>
  </si>
  <si>
    <t>滞納繰越分の徴収状況</t>
    <rPh sb="0" eb="2">
      <t>タイノウ</t>
    </rPh>
    <rPh sb="2" eb="3">
      <t>ク</t>
    </rPh>
    <rPh sb="3" eb="4">
      <t>コ</t>
    </rPh>
    <rPh sb="4" eb="5">
      <t>ブン</t>
    </rPh>
    <rPh sb="6" eb="8">
      <t>チョウシュウ</t>
    </rPh>
    <rPh sb="8" eb="10">
      <t>ジョウキョウ</t>
    </rPh>
    <phoneticPr fontId="7"/>
  </si>
  <si>
    <t>(4)</t>
    <phoneticPr fontId="7"/>
  </si>
  <si>
    <t>税外収入状況</t>
    <rPh sb="0" eb="1">
      <t>ゼイ</t>
    </rPh>
    <rPh sb="1" eb="2">
      <t>ガイ</t>
    </rPh>
    <rPh sb="2" eb="4">
      <t>シュウニュウ</t>
    </rPh>
    <rPh sb="4" eb="6">
      <t>ジョウキョウ</t>
    </rPh>
    <phoneticPr fontId="7"/>
  </si>
  <si>
    <t>徳島県一般会計決算額</t>
    <rPh sb="0" eb="3">
      <t>トクシマケン</t>
    </rPh>
    <rPh sb="3" eb="5">
      <t>イッパン</t>
    </rPh>
    <rPh sb="5" eb="7">
      <t>カイケイ</t>
    </rPh>
    <rPh sb="7" eb="10">
      <t>ケッサンガク</t>
    </rPh>
    <phoneticPr fontId="7"/>
  </si>
  <si>
    <t>徳島県特別会計決算額</t>
    <rPh sb="0" eb="3">
      <t>トクシマケン</t>
    </rPh>
    <rPh sb="3" eb="5">
      <t>トクベツ</t>
    </rPh>
    <rPh sb="5" eb="7">
      <t>カイケイ</t>
    </rPh>
    <rPh sb="7" eb="10">
      <t>ケッサンガク</t>
    </rPh>
    <phoneticPr fontId="7"/>
  </si>
  <si>
    <t>徳島県企業会計収入支出決算額</t>
    <rPh sb="0" eb="3">
      <t>トクシマケン</t>
    </rPh>
    <rPh sb="3" eb="5">
      <t>キギョウ</t>
    </rPh>
    <rPh sb="5" eb="7">
      <t>カイケイ</t>
    </rPh>
    <rPh sb="7" eb="9">
      <t>シュウニュウ</t>
    </rPh>
    <rPh sb="9" eb="11">
      <t>シシュツ</t>
    </rPh>
    <rPh sb="11" eb="14">
      <t>ケッサンガク</t>
    </rPh>
    <phoneticPr fontId="7"/>
  </si>
  <si>
    <t>主な県有財産</t>
    <rPh sb="0" eb="1">
      <t>オモ</t>
    </rPh>
    <rPh sb="2" eb="4">
      <t>ケンユウ</t>
    </rPh>
    <rPh sb="4" eb="6">
      <t>ザイサン</t>
    </rPh>
    <phoneticPr fontId="7"/>
  </si>
  <si>
    <t>徳島県債目的別現在高</t>
    <rPh sb="0" eb="3">
      <t>トクシマケン</t>
    </rPh>
    <rPh sb="3" eb="4">
      <t>サイ</t>
    </rPh>
    <rPh sb="4" eb="7">
      <t>モクテキベツ</t>
    </rPh>
    <rPh sb="7" eb="10">
      <t>ゲンザイダカ</t>
    </rPh>
    <phoneticPr fontId="7"/>
  </si>
  <si>
    <t>市町村別普通会計決算状況</t>
    <rPh sb="0" eb="3">
      <t>シチョウソン</t>
    </rPh>
    <rPh sb="3" eb="4">
      <t>ベツ</t>
    </rPh>
    <rPh sb="4" eb="6">
      <t>フツウ</t>
    </rPh>
    <rPh sb="6" eb="8">
      <t>カイケイ</t>
    </rPh>
    <rPh sb="8" eb="10">
      <t>ケッサン</t>
    </rPh>
    <rPh sb="10" eb="12">
      <t>ジョウキョウ</t>
    </rPh>
    <phoneticPr fontId="7"/>
  </si>
  <si>
    <t>市町村別・税目別市町村税徴収状況</t>
    <rPh sb="0" eb="3">
      <t>シチョウソン</t>
    </rPh>
    <rPh sb="3" eb="4">
      <t>ベツ</t>
    </rPh>
    <rPh sb="5" eb="8">
      <t>ゼイモクベツ</t>
    </rPh>
    <rPh sb="8" eb="11">
      <t>シチョウソン</t>
    </rPh>
    <rPh sb="11" eb="12">
      <t>ゼイ</t>
    </rPh>
    <rPh sb="12" eb="14">
      <t>チョウシュウ</t>
    </rPh>
    <rPh sb="14" eb="16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</si>
</sst>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;&quot;△ &quot;#,##0"/>
    <numFmt numFmtId="178" formatCode="#,##0.00_);[Red]\(#,##0.00\)"/>
    <numFmt numFmtId="179" formatCode="#,##0.00;[Red]#,##0.00"/>
    <numFmt numFmtId="180" formatCode="#,##0;[Red]#,##0"/>
    <numFmt numFmtId="181" formatCode="0_ "/>
  </numFmts>
  <fonts count="60"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vertAlign val="superscript"/>
      <sz val="6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2"/>
      <color theme="1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theme="1"/>
      </bottom>
      <diagonal/>
    </border>
    <border>
      <left/>
      <right style="thin">
        <color theme="1"/>
      </right>
      <top style="medium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indexed="8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medium">
        <color indexed="8"/>
      </top>
      <bottom style="thin">
        <color theme="1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/>
    <xf numFmtId="37" fontId="2" fillId="0" borderId="0"/>
    <xf numFmtId="0" fontId="2" fillId="0" borderId="0"/>
    <xf numFmtId="37" fontId="2" fillId="0" borderId="0"/>
    <xf numFmtId="0" fontId="2" fillId="0" borderId="0"/>
    <xf numFmtId="0" fontId="2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44">
    <xf numFmtId="0" fontId="0" fillId="0" borderId="0" xfId="0"/>
    <xf numFmtId="0" fontId="35" fillId="0" borderId="10" xfId="0" applyFont="1" applyBorder="1" applyAlignment="1">
      <alignment vertical="center"/>
    </xf>
    <xf numFmtId="0" fontId="36" fillId="0" borderId="10" xfId="0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distributed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7" fillId="0" borderId="0" xfId="28" applyFont="1" applyAlignment="1" applyProtection="1"/>
    <xf numFmtId="37" fontId="38" fillId="0" borderId="0" xfId="0" applyNumberFormat="1" applyFont="1" applyAlignment="1" applyProtection="1">
      <alignment horizontal="right" vertical="center"/>
    </xf>
    <xf numFmtId="0" fontId="36" fillId="0" borderId="0" xfId="0" applyFont="1" applyBorder="1" applyAlignment="1">
      <alignment vertical="center"/>
    </xf>
    <xf numFmtId="37" fontId="35" fillId="0" borderId="0" xfId="0" applyNumberFormat="1" applyFont="1"/>
    <xf numFmtId="38" fontId="35" fillId="0" borderId="0" xfId="0" applyNumberFormat="1" applyFont="1"/>
    <xf numFmtId="37" fontId="36" fillId="0" borderId="15" xfId="0" applyNumberFormat="1" applyFont="1" applyBorder="1" applyAlignment="1" applyProtection="1">
      <alignment vertical="center"/>
    </xf>
    <xf numFmtId="37" fontId="36" fillId="0" borderId="15" xfId="0" applyNumberFormat="1" applyFont="1" applyBorder="1" applyAlignment="1" applyProtection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36" fillId="0" borderId="17" xfId="0" applyFont="1" applyBorder="1" applyAlignment="1">
      <alignment horizontal="right" vertical="center"/>
    </xf>
    <xf numFmtId="37" fontId="36" fillId="0" borderId="0" xfId="0" applyNumberFormat="1" applyFont="1" applyBorder="1" applyAlignment="1" applyProtection="1">
      <alignment vertical="center"/>
    </xf>
    <xf numFmtId="0" fontId="36" fillId="0" borderId="48" xfId="44" applyFont="1" applyBorder="1" applyAlignment="1">
      <alignment horizontal="center" vertical="center"/>
    </xf>
    <xf numFmtId="0" fontId="36" fillId="0" borderId="49" xfId="44" applyFont="1" applyBorder="1" applyAlignment="1">
      <alignment horizontal="center" vertical="center"/>
    </xf>
    <xf numFmtId="0" fontId="36" fillId="0" borderId="0" xfId="44" applyFont="1" applyAlignment="1">
      <alignment vertical="center"/>
    </xf>
    <xf numFmtId="0" fontId="38" fillId="0" borderId="0" xfId="44" applyFont="1" applyAlignment="1">
      <alignment vertical="center"/>
    </xf>
    <xf numFmtId="37" fontId="35" fillId="0" borderId="0" xfId="0" applyNumberFormat="1" applyFont="1" applyProtection="1"/>
    <xf numFmtId="0" fontId="35" fillId="0" borderId="0" xfId="0" applyFont="1" applyBorder="1"/>
    <xf numFmtId="179" fontId="35" fillId="0" borderId="0" xfId="0" applyNumberFormat="1" applyFont="1"/>
    <xf numFmtId="0" fontId="36" fillId="0" borderId="0" xfId="0" applyFont="1" applyFill="1" applyAlignment="1">
      <alignment vertical="center"/>
    </xf>
    <xf numFmtId="179" fontId="36" fillId="0" borderId="0" xfId="0" applyNumberFormat="1" applyFont="1" applyAlignment="1">
      <alignment horizontal="left" vertical="center"/>
    </xf>
    <xf numFmtId="37" fontId="37" fillId="0" borderId="0" xfId="28" applyNumberFormat="1" applyFont="1" applyAlignment="1" applyProtection="1"/>
    <xf numFmtId="37" fontId="35" fillId="0" borderId="0" xfId="46" applyFont="1"/>
    <xf numFmtId="37" fontId="36" fillId="0" borderId="0" xfId="46" applyFont="1"/>
    <xf numFmtId="37" fontId="36" fillId="0" borderId="16" xfId="46" applyFont="1" applyBorder="1" applyAlignment="1" applyProtection="1">
      <alignment horizontal="left" vertical="center"/>
    </xf>
    <xf numFmtId="37" fontId="36" fillId="0" borderId="16" xfId="46" applyFont="1" applyBorder="1" applyAlignment="1">
      <alignment vertical="center"/>
    </xf>
    <xf numFmtId="37" fontId="36" fillId="0" borderId="16" xfId="46" applyFont="1" applyBorder="1" applyAlignment="1" applyProtection="1">
      <alignment horizontal="right" vertical="center"/>
    </xf>
    <xf numFmtId="37" fontId="36" fillId="0" borderId="0" xfId="46" applyFont="1" applyBorder="1"/>
    <xf numFmtId="37" fontId="41" fillId="0" borderId="0" xfId="46" applyFont="1"/>
    <xf numFmtId="37" fontId="39" fillId="0" borderId="0" xfId="46" applyFont="1" applyAlignment="1">
      <alignment vertical="center"/>
    </xf>
    <xf numFmtId="37" fontId="41" fillId="0" borderId="0" xfId="46" applyFont="1" applyBorder="1"/>
    <xf numFmtId="37" fontId="39" fillId="0" borderId="0" xfId="46" applyFont="1"/>
    <xf numFmtId="37" fontId="39" fillId="0" borderId="19" xfId="46" applyFont="1" applyBorder="1" applyAlignment="1" applyProtection="1">
      <alignment horizontal="left" vertical="center" shrinkToFit="1"/>
    </xf>
    <xf numFmtId="37" fontId="39" fillId="0" borderId="19" xfId="46" applyFont="1" applyBorder="1" applyAlignment="1" applyProtection="1">
      <alignment horizontal="center" vertical="center" shrinkToFit="1"/>
    </xf>
    <xf numFmtId="37" fontId="39" fillId="0" borderId="19" xfId="46" quotePrefix="1" applyFont="1" applyBorder="1" applyAlignment="1" applyProtection="1">
      <alignment horizontal="center" vertical="center" shrinkToFit="1"/>
    </xf>
    <xf numFmtId="37" fontId="39" fillId="0" borderId="0" xfId="46" applyFont="1" applyBorder="1"/>
    <xf numFmtId="37" fontId="39" fillId="0" borderId="20" xfId="46" applyFont="1" applyBorder="1" applyAlignment="1">
      <alignment vertical="center"/>
    </xf>
    <xf numFmtId="37" fontId="39" fillId="0" borderId="21" xfId="46" applyFont="1" applyBorder="1" applyAlignment="1" applyProtection="1">
      <alignment horizontal="center" vertical="center"/>
    </xf>
    <xf numFmtId="37" fontId="42" fillId="0" borderId="22" xfId="46" applyFont="1" applyBorder="1" applyAlignment="1" applyProtection="1">
      <alignment horizontal="left" vertical="center"/>
    </xf>
    <xf numFmtId="177" fontId="39" fillId="0" borderId="0" xfId="46" applyNumberFormat="1" applyFont="1" applyAlignment="1">
      <alignment vertical="center"/>
    </xf>
    <xf numFmtId="49" fontId="42" fillId="0" borderId="22" xfId="46" quotePrefix="1" applyNumberFormat="1" applyFont="1" applyBorder="1" applyAlignment="1" applyProtection="1">
      <alignment horizontal="left" vertical="center"/>
    </xf>
    <xf numFmtId="37" fontId="39" fillId="0" borderId="0" xfId="46" applyFont="1" applyBorder="1" applyAlignment="1">
      <alignment vertical="center"/>
    </xf>
    <xf numFmtId="177" fontId="39" fillId="0" borderId="19" xfId="46" applyNumberFormat="1" applyFont="1" applyBorder="1" applyAlignment="1">
      <alignment vertical="center"/>
    </xf>
    <xf numFmtId="177" fontId="39" fillId="0" borderId="0" xfId="46" applyNumberFormat="1" applyFont="1" applyAlignment="1" applyProtection="1">
      <alignment vertical="center"/>
    </xf>
    <xf numFmtId="177" fontId="39" fillId="0" borderId="0" xfId="46" applyNumberFormat="1" applyFont="1" applyBorder="1" applyAlignment="1" applyProtection="1">
      <alignment vertical="center"/>
    </xf>
    <xf numFmtId="177" fontId="39" fillId="0" borderId="0" xfId="46" applyNumberFormat="1" applyFont="1" applyBorder="1" applyAlignment="1">
      <alignment vertical="center"/>
    </xf>
    <xf numFmtId="37" fontId="39" fillId="0" borderId="0" xfId="46" applyFont="1" applyBorder="1" applyAlignment="1" applyProtection="1">
      <alignment horizontal="distributed" vertical="center"/>
    </xf>
    <xf numFmtId="177" fontId="39" fillId="0" borderId="19" xfId="46" applyNumberFormat="1" applyFont="1" applyBorder="1" applyAlignment="1" applyProtection="1">
      <alignment vertical="center"/>
    </xf>
    <xf numFmtId="177" fontId="39" fillId="0" borderId="0" xfId="46" applyNumberFormat="1" applyFont="1" applyBorder="1" applyAlignment="1" applyProtection="1">
      <alignment horizontal="right" vertical="center"/>
    </xf>
    <xf numFmtId="177" fontId="39" fillId="0" borderId="0" xfId="46" applyNumberFormat="1" applyFont="1" applyAlignment="1">
      <alignment horizontal="right" vertical="center"/>
    </xf>
    <xf numFmtId="177" fontId="39" fillId="0" borderId="0" xfId="46" applyNumberFormat="1" applyFont="1" applyBorder="1" applyAlignment="1" applyProtection="1">
      <alignment vertical="center" shrinkToFit="1"/>
    </xf>
    <xf numFmtId="37" fontId="39" fillId="0" borderId="22" xfId="46" applyFont="1" applyBorder="1" applyAlignment="1">
      <alignment horizontal="distributed" vertical="center"/>
    </xf>
    <xf numFmtId="37" fontId="39" fillId="0" borderId="22" xfId="46" applyFont="1" applyBorder="1" applyAlignment="1" applyProtection="1">
      <alignment horizontal="distributed" vertical="center"/>
    </xf>
    <xf numFmtId="37" fontId="39" fillId="0" borderId="22" xfId="46" applyFont="1" applyBorder="1" applyAlignment="1">
      <alignment horizontal="center" vertical="center" shrinkToFit="1"/>
    </xf>
    <xf numFmtId="177" fontId="39" fillId="0" borderId="0" xfId="46" quotePrefix="1" applyNumberFormat="1" applyFont="1" applyBorder="1" applyAlignment="1" applyProtection="1">
      <alignment horizontal="right" vertical="center"/>
    </xf>
    <xf numFmtId="177" fontId="39" fillId="0" borderId="0" xfId="46" applyNumberFormat="1" applyFont="1" applyFill="1" applyBorder="1" applyAlignment="1" applyProtection="1">
      <alignment vertical="center"/>
    </xf>
    <xf numFmtId="37" fontId="39" fillId="0" borderId="16" xfId="46" applyFont="1" applyBorder="1" applyAlignment="1" applyProtection="1">
      <alignment vertical="center" shrinkToFit="1"/>
    </xf>
    <xf numFmtId="177" fontId="39" fillId="0" borderId="23" xfId="46" applyNumberFormat="1" applyFont="1" applyBorder="1" applyAlignment="1">
      <alignment vertical="center"/>
    </xf>
    <xf numFmtId="177" fontId="39" fillId="0" borderId="16" xfId="46" applyNumberFormat="1" applyFont="1" applyBorder="1" applyAlignment="1" applyProtection="1">
      <alignment vertical="center"/>
    </xf>
    <xf numFmtId="177" fontId="39" fillId="0" borderId="16" xfId="46" applyNumberFormat="1" applyFont="1" applyBorder="1" applyAlignment="1">
      <alignment vertical="center"/>
    </xf>
    <xf numFmtId="177" fontId="39" fillId="0" borderId="16" xfId="46" applyNumberFormat="1" applyFont="1" applyBorder="1" applyAlignment="1" applyProtection="1">
      <alignment horizontal="right" vertical="center"/>
    </xf>
    <xf numFmtId="37" fontId="36" fillId="0" borderId="0" xfId="46" applyFont="1" applyBorder="1" applyAlignment="1" applyProtection="1">
      <alignment horizontal="left" vertical="center"/>
    </xf>
    <xf numFmtId="37" fontId="41" fillId="0" borderId="0" xfId="46" applyFont="1" applyBorder="1" applyAlignment="1">
      <alignment vertical="center"/>
    </xf>
    <xf numFmtId="37" fontId="35" fillId="0" borderId="0" xfId="46" applyFont="1" applyBorder="1"/>
    <xf numFmtId="37" fontId="35" fillId="0" borderId="0" xfId="48" applyFont="1"/>
    <xf numFmtId="37" fontId="35" fillId="0" borderId="0" xfId="48" applyFont="1" applyAlignment="1">
      <alignment horizontal="centerContinuous"/>
    </xf>
    <xf numFmtId="37" fontId="35" fillId="0" borderId="0" xfId="48" applyFont="1" applyBorder="1" applyAlignment="1">
      <alignment horizontal="centerContinuous"/>
    </xf>
    <xf numFmtId="37" fontId="44" fillId="0" borderId="0" xfId="48" applyFont="1" applyBorder="1" applyAlignment="1">
      <alignment vertical="center"/>
    </xf>
    <xf numFmtId="37" fontId="45" fillId="0" borderId="0" xfId="48" applyFont="1" applyAlignment="1">
      <alignment vertical="center"/>
    </xf>
    <xf numFmtId="37" fontId="44" fillId="0" borderId="0" xfId="48" applyFont="1" applyAlignment="1">
      <alignment vertical="center"/>
    </xf>
    <xf numFmtId="37" fontId="44" fillId="0" borderId="0" xfId="48" applyFont="1" applyAlignment="1">
      <alignment horizontal="centerContinuous" vertical="center"/>
    </xf>
    <xf numFmtId="37" fontId="44" fillId="0" borderId="0" xfId="48" applyFont="1"/>
    <xf numFmtId="37" fontId="35" fillId="0" borderId="10" xfId="48" applyFont="1" applyBorder="1" applyAlignment="1">
      <alignment vertical="center"/>
    </xf>
    <xf numFmtId="37" fontId="35" fillId="0" borderId="0" xfId="48" applyFont="1" applyBorder="1" applyAlignment="1">
      <alignment vertical="center"/>
    </xf>
    <xf numFmtId="37" fontId="35" fillId="0" borderId="0" xfId="48" applyFont="1" applyBorder="1"/>
    <xf numFmtId="37" fontId="35" fillId="0" borderId="0" xfId="48" applyFont="1" applyAlignment="1">
      <alignment horizontal="center" vertical="center"/>
    </xf>
    <xf numFmtId="37" fontId="38" fillId="0" borderId="0" xfId="48" applyFont="1" applyAlignment="1">
      <alignment vertical="center"/>
    </xf>
    <xf numFmtId="37" fontId="38" fillId="0" borderId="12" xfId="48" applyFont="1" applyBorder="1" applyAlignment="1">
      <alignment vertical="center"/>
    </xf>
    <xf numFmtId="37" fontId="38" fillId="0" borderId="24" xfId="48" applyFont="1" applyBorder="1" applyAlignment="1">
      <alignment vertical="center"/>
    </xf>
    <xf numFmtId="37" fontId="38" fillId="0" borderId="0" xfId="48" applyFont="1" applyBorder="1" applyAlignment="1">
      <alignment vertical="center"/>
    </xf>
    <xf numFmtId="37" fontId="38" fillId="0" borderId="0" xfId="48" applyFont="1" applyBorder="1" applyAlignment="1">
      <alignment horizontal="centerContinuous" vertical="center"/>
    </xf>
    <xf numFmtId="37" fontId="38" fillId="0" borderId="0" xfId="48" applyFont="1" applyAlignment="1">
      <alignment horizontal="center" vertical="center"/>
    </xf>
    <xf numFmtId="37" fontId="38" fillId="0" borderId="24" xfId="48" applyFont="1" applyBorder="1" applyAlignment="1">
      <alignment horizontal="center" vertical="center"/>
    </xf>
    <xf numFmtId="37" fontId="38" fillId="0" borderId="0" xfId="48" applyFont="1" applyBorder="1" applyAlignment="1">
      <alignment horizontal="center" vertical="center"/>
    </xf>
    <xf numFmtId="37" fontId="38" fillId="0" borderId="0" xfId="48" applyFont="1"/>
    <xf numFmtId="37" fontId="46" fillId="0" borderId="0" xfId="48" applyFont="1" applyBorder="1" applyAlignment="1">
      <alignment vertical="center"/>
    </xf>
    <xf numFmtId="37" fontId="38" fillId="0" borderId="0" xfId="48" applyNumberFormat="1" applyFont="1" applyBorder="1" applyAlignment="1" applyProtection="1">
      <alignment horizontal="right"/>
    </xf>
    <xf numFmtId="37" fontId="38" fillId="0" borderId="15" xfId="48" applyFont="1" applyBorder="1" applyAlignment="1">
      <alignment horizontal="center" vertical="center"/>
    </xf>
    <xf numFmtId="37" fontId="38" fillId="0" borderId="0" xfId="48" applyNumberFormat="1" applyFont="1" applyAlignment="1" applyProtection="1">
      <alignment vertical="center"/>
    </xf>
    <xf numFmtId="37" fontId="38" fillId="0" borderId="0" xfId="48" applyNumberFormat="1" applyFont="1" applyBorder="1" applyProtection="1"/>
    <xf numFmtId="37" fontId="38" fillId="0" borderId="0" xfId="48" applyNumberFormat="1" applyFont="1" applyProtection="1"/>
    <xf numFmtId="37" fontId="38" fillId="0" borderId="15" xfId="48" applyFont="1" applyBorder="1" applyAlignment="1">
      <alignment horizontal="distributed" vertical="center"/>
    </xf>
    <xf numFmtId="37" fontId="38" fillId="0" borderId="17" xfId="48" applyFont="1" applyBorder="1" applyAlignment="1">
      <alignment horizontal="distributed" vertical="center"/>
    </xf>
    <xf numFmtId="37" fontId="38" fillId="0" borderId="10" xfId="48" applyFont="1" applyBorder="1" applyAlignment="1">
      <alignment vertical="center"/>
    </xf>
    <xf numFmtId="37" fontId="38" fillId="0" borderId="10" xfId="48" applyNumberFormat="1" applyFont="1" applyBorder="1" applyAlignment="1" applyProtection="1">
      <alignment vertical="center"/>
    </xf>
    <xf numFmtId="37" fontId="38" fillId="0" borderId="0" xfId="48" applyNumberFormat="1" applyFont="1" applyBorder="1" applyAlignment="1" applyProtection="1">
      <alignment vertical="center"/>
    </xf>
    <xf numFmtId="37" fontId="35" fillId="0" borderId="25" xfId="48" applyFont="1" applyBorder="1" applyAlignment="1">
      <alignment vertical="center"/>
    </xf>
    <xf numFmtId="37" fontId="35" fillId="0" borderId="0" xfId="48" applyNumberFormat="1" applyFont="1" applyBorder="1" applyProtection="1"/>
    <xf numFmtId="37" fontId="38" fillId="0" borderId="0" xfId="48" applyFont="1" applyBorder="1"/>
    <xf numFmtId="37" fontId="35" fillId="0" borderId="0" xfId="48" applyNumberFormat="1" applyFont="1" applyProtection="1"/>
    <xf numFmtId="37" fontId="39" fillId="0" borderId="0" xfId="48" applyFont="1"/>
    <xf numFmtId="37" fontId="39" fillId="0" borderId="0" xfId="48" applyFont="1" applyBorder="1"/>
    <xf numFmtId="38" fontId="38" fillId="0" borderId="0" xfId="35" applyFont="1" applyAlignment="1" applyProtection="1">
      <alignment vertical="center"/>
    </xf>
    <xf numFmtId="38" fontId="38" fillId="0" borderId="0" xfId="35" applyFont="1" applyAlignment="1" applyProtection="1">
      <alignment horizontal="right" vertical="center"/>
    </xf>
    <xf numFmtId="38" fontId="38" fillId="0" borderId="0" xfId="35" applyFont="1" applyBorder="1" applyAlignment="1" applyProtection="1">
      <alignment horizontal="right" vertical="center"/>
    </xf>
    <xf numFmtId="38" fontId="36" fillId="0" borderId="0" xfId="34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5" fillId="0" borderId="10" xfId="0" applyFont="1" applyBorder="1" applyAlignment="1">
      <alignment vertical="center"/>
    </xf>
    <xf numFmtId="37" fontId="32" fillId="0" borderId="10" xfId="0" applyNumberFormat="1" applyFont="1" applyBorder="1" applyAlignment="1">
      <alignment vertical="center"/>
    </xf>
    <xf numFmtId="0" fontId="33" fillId="0" borderId="10" xfId="0" applyFont="1" applyBorder="1" applyAlignment="1">
      <alignment horizontal="right" vertical="center"/>
    </xf>
    <xf numFmtId="0" fontId="33" fillId="0" borderId="26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37" fontId="33" fillId="0" borderId="13" xfId="0" applyNumberFormat="1" applyFont="1" applyBorder="1" applyAlignment="1" applyProtection="1">
      <alignment vertical="center"/>
    </xf>
    <xf numFmtId="37" fontId="33" fillId="0" borderId="0" xfId="0" applyNumberFormat="1" applyFont="1" applyAlignment="1" applyProtection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0" xfId="0" quotePrefix="1" applyFont="1" applyBorder="1" applyAlignment="1">
      <alignment horizontal="center" vertical="center"/>
    </xf>
    <xf numFmtId="38" fontId="33" fillId="0" borderId="13" xfId="34" applyFont="1" applyBorder="1" applyAlignment="1">
      <alignment vertical="center"/>
    </xf>
    <xf numFmtId="38" fontId="33" fillId="0" borderId="0" xfId="34" applyFont="1" applyAlignment="1">
      <alignment vertical="center"/>
    </xf>
    <xf numFmtId="0" fontId="33" fillId="0" borderId="30" xfId="0" quotePrefix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3" fillId="0" borderId="0" xfId="0" applyFont="1" applyAlignment="1">
      <alignment horizontal="distributed" vertical="center" shrinkToFit="1"/>
    </xf>
    <xf numFmtId="37" fontId="33" fillId="0" borderId="31" xfId="0" applyNumberFormat="1" applyFont="1" applyBorder="1" applyAlignment="1" applyProtection="1">
      <alignment horizontal="distributed" vertical="center" shrinkToFit="1"/>
    </xf>
    <xf numFmtId="0" fontId="34" fillId="0" borderId="0" xfId="0" applyFont="1" applyAlignment="1">
      <alignment horizontal="distributed" vertical="center" shrinkToFit="1"/>
    </xf>
    <xf numFmtId="37" fontId="33" fillId="0" borderId="32" xfId="0" applyNumberFormat="1" applyFont="1" applyBorder="1" applyAlignment="1" applyProtection="1">
      <alignment vertical="center"/>
    </xf>
    <xf numFmtId="0" fontId="33" fillId="0" borderId="0" xfId="0" applyFont="1" applyBorder="1" applyAlignment="1">
      <alignment horizontal="distributed" vertical="center" shrinkToFit="1"/>
    </xf>
    <xf numFmtId="0" fontId="33" fillId="0" borderId="0" xfId="0" applyFont="1" applyAlignment="1">
      <alignment horizontal="center" vertical="center" shrinkToFit="1"/>
    </xf>
    <xf numFmtId="37" fontId="33" fillId="0" borderId="0" xfId="0" applyNumberFormat="1" applyFont="1" applyAlignment="1" applyProtection="1">
      <alignment horizontal="right" vertical="center"/>
    </xf>
    <xf numFmtId="0" fontId="33" fillId="0" borderId="10" xfId="0" applyFont="1" applyBorder="1" applyAlignment="1">
      <alignment horizontal="distributed" vertical="center" shrinkToFit="1"/>
    </xf>
    <xf numFmtId="37" fontId="33" fillId="0" borderId="14" xfId="0" applyNumberFormat="1" applyFont="1" applyBorder="1" applyAlignment="1" applyProtection="1">
      <alignment vertical="center"/>
    </xf>
    <xf numFmtId="37" fontId="33" fillId="0" borderId="10" xfId="0" applyNumberFormat="1" applyFont="1" applyBorder="1" applyAlignment="1" applyProtection="1">
      <alignment vertical="center"/>
    </xf>
    <xf numFmtId="37" fontId="33" fillId="0" borderId="33" xfId="0" applyNumberFormat="1" applyFont="1" applyBorder="1" applyAlignment="1" applyProtection="1">
      <alignment horizontal="distributed" vertical="center" shrinkToFit="1"/>
    </xf>
    <xf numFmtId="0" fontId="33" fillId="0" borderId="0" xfId="0" applyFont="1" applyBorder="1" applyAlignment="1">
      <alignment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37" fontId="33" fillId="0" borderId="0" xfId="0" applyNumberFormat="1" applyFont="1" applyAlignment="1">
      <alignment vertical="center"/>
    </xf>
    <xf numFmtId="37" fontId="33" fillId="0" borderId="13" xfId="0" applyNumberFormat="1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distributed" vertical="center"/>
    </xf>
    <xf numFmtId="37" fontId="33" fillId="0" borderId="0" xfId="0" applyNumberFormat="1" applyFont="1" applyBorder="1" applyAlignment="1" applyProtection="1">
      <alignment vertical="center"/>
    </xf>
    <xf numFmtId="37" fontId="33" fillId="0" borderId="0" xfId="0" applyNumberFormat="1" applyFont="1" applyFill="1" applyBorder="1" applyAlignment="1" applyProtection="1">
      <alignment vertical="center"/>
    </xf>
    <xf numFmtId="0" fontId="33" fillId="0" borderId="10" xfId="0" applyFont="1" applyBorder="1" applyAlignment="1">
      <alignment horizontal="distributed" vertical="center"/>
    </xf>
    <xf numFmtId="37" fontId="33" fillId="0" borderId="10" xfId="0" applyNumberFormat="1" applyFont="1" applyBorder="1" applyAlignment="1">
      <alignment vertical="center"/>
    </xf>
    <xf numFmtId="0" fontId="36" fillId="0" borderId="12" xfId="0" applyFont="1" applyFill="1" applyBorder="1" applyAlignment="1">
      <alignment horizontal="center" vertical="center"/>
    </xf>
    <xf numFmtId="37" fontId="36" fillId="0" borderId="0" xfId="0" applyNumberFormat="1" applyFont="1" applyFill="1" applyAlignment="1" applyProtection="1">
      <alignment vertical="center"/>
    </xf>
    <xf numFmtId="37" fontId="36" fillId="0" borderId="0" xfId="0" applyNumberFormat="1" applyFont="1" applyFill="1" applyBorder="1" applyAlignment="1">
      <alignment vertical="center"/>
    </xf>
    <xf numFmtId="37" fontId="36" fillId="0" borderId="10" xfId="0" applyNumberFormat="1" applyFont="1" applyFill="1" applyBorder="1" applyAlignment="1">
      <alignment vertical="center"/>
    </xf>
    <xf numFmtId="3" fontId="36" fillId="0" borderId="0" xfId="0" applyNumberFormat="1" applyFont="1" applyFill="1" applyBorder="1" applyAlignment="1">
      <alignment vertical="center"/>
    </xf>
    <xf numFmtId="0" fontId="35" fillId="0" borderId="10" xfId="45" applyFont="1" applyBorder="1" applyAlignment="1">
      <alignment vertical="center"/>
    </xf>
    <xf numFmtId="0" fontId="36" fillId="0" borderId="10" xfId="45" applyFont="1" applyBorder="1" applyAlignment="1">
      <alignment horizontal="right" vertical="center"/>
    </xf>
    <xf numFmtId="37" fontId="38" fillId="0" borderId="13" xfId="45" applyNumberFormat="1" applyFont="1" applyBorder="1" applyAlignment="1">
      <alignment vertical="center"/>
    </xf>
    <xf numFmtId="37" fontId="38" fillId="0" borderId="0" xfId="45" applyNumberFormat="1" applyFont="1" applyAlignment="1">
      <alignment vertical="center"/>
    </xf>
    <xf numFmtId="37" fontId="38" fillId="0" borderId="0" xfId="45" applyNumberFormat="1" applyFont="1" applyAlignment="1" applyProtection="1">
      <alignment horizontal="right" vertical="center"/>
    </xf>
    <xf numFmtId="37" fontId="38" fillId="0" borderId="0" xfId="45" applyNumberFormat="1" applyFont="1" applyAlignment="1">
      <alignment horizontal="right" vertical="center"/>
    </xf>
    <xf numFmtId="0" fontId="38" fillId="0" borderId="0" xfId="45" applyFont="1" applyAlignment="1">
      <alignment vertical="center"/>
    </xf>
    <xf numFmtId="37" fontId="38" fillId="0" borderId="0" xfId="45" applyNumberFormat="1" applyFont="1" applyAlignment="1" applyProtection="1">
      <alignment vertical="center"/>
    </xf>
    <xf numFmtId="0" fontId="38" fillId="0" borderId="0" xfId="45" applyFont="1" applyBorder="1" applyAlignment="1">
      <alignment vertical="center" shrinkToFit="1"/>
    </xf>
    <xf numFmtId="37" fontId="38" fillId="0" borderId="13" xfId="45" applyNumberFormat="1" applyFont="1" applyBorder="1" applyAlignment="1">
      <alignment horizontal="right" vertical="center"/>
    </xf>
    <xf numFmtId="37" fontId="38" fillId="0" borderId="0" xfId="45" applyNumberFormat="1" applyFont="1" applyBorder="1" applyAlignment="1">
      <alignment horizontal="right" vertical="center"/>
    </xf>
    <xf numFmtId="0" fontId="38" fillId="0" borderId="10" xfId="45" applyFont="1" applyBorder="1" applyAlignment="1">
      <alignment horizontal="left" vertical="center" shrinkToFit="1"/>
    </xf>
    <xf numFmtId="37" fontId="38" fillId="0" borderId="14" xfId="45" applyNumberFormat="1" applyFont="1" applyBorder="1" applyAlignment="1">
      <alignment horizontal="right" vertical="center"/>
    </xf>
    <xf numFmtId="37" fontId="38" fillId="0" borderId="10" xfId="45" applyNumberFormat="1" applyFont="1" applyBorder="1" applyAlignment="1">
      <alignment horizontal="right" vertical="center"/>
    </xf>
    <xf numFmtId="0" fontId="36" fillId="0" borderId="0" xfId="45" applyFont="1" applyAlignment="1">
      <alignment vertical="center"/>
    </xf>
    <xf numFmtId="37" fontId="38" fillId="0" borderId="0" xfId="45" applyNumberFormat="1" applyFont="1" applyBorder="1" applyAlignment="1" applyProtection="1">
      <alignment horizontal="right" vertical="center"/>
    </xf>
    <xf numFmtId="37" fontId="38" fillId="0" borderId="0" xfId="45" applyNumberFormat="1" applyFont="1" applyBorder="1" applyAlignment="1" applyProtection="1">
      <alignment vertical="center"/>
    </xf>
    <xf numFmtId="37" fontId="38" fillId="0" borderId="10" xfId="45" applyNumberFormat="1" applyFont="1" applyBorder="1" applyAlignment="1" applyProtection="1">
      <alignment horizontal="right" vertical="center"/>
    </xf>
    <xf numFmtId="0" fontId="35" fillId="0" borderId="0" xfId="45" applyFont="1"/>
    <xf numFmtId="0" fontId="47" fillId="0" borderId="10" xfId="45" applyFont="1" applyBorder="1" applyAlignment="1">
      <alignment vertical="center"/>
    </xf>
    <xf numFmtId="0" fontId="36" fillId="0" borderId="12" xfId="45" applyFont="1" applyBorder="1" applyAlignment="1">
      <alignment horizontal="center" vertical="center"/>
    </xf>
    <xf numFmtId="37" fontId="36" fillId="0" borderId="13" xfId="45" applyNumberFormat="1" applyFont="1" applyBorder="1" applyAlignment="1">
      <alignment vertical="center"/>
    </xf>
    <xf numFmtId="37" fontId="36" fillId="0" borderId="0" xfId="45" applyNumberFormat="1" applyFont="1" applyBorder="1" applyAlignment="1">
      <alignment vertical="center"/>
    </xf>
    <xf numFmtId="37" fontId="36" fillId="0" borderId="13" xfId="45" applyNumberFormat="1" applyFont="1" applyBorder="1" applyAlignment="1" applyProtection="1">
      <alignment vertical="center"/>
    </xf>
    <xf numFmtId="37" fontId="36" fillId="0" borderId="0" xfId="45" applyNumberFormat="1" applyFont="1" applyBorder="1" applyAlignment="1" applyProtection="1">
      <alignment vertical="center"/>
    </xf>
    <xf numFmtId="37" fontId="36" fillId="0" borderId="13" xfId="45" applyNumberFormat="1" applyFont="1" applyBorder="1" applyAlignment="1" applyProtection="1">
      <alignment horizontal="right" vertical="center"/>
    </xf>
    <xf numFmtId="0" fontId="36" fillId="0" borderId="10" xfId="45" applyFont="1" applyBorder="1" applyAlignment="1">
      <alignment horizontal="distributed" vertical="center"/>
    </xf>
    <xf numFmtId="37" fontId="36" fillId="0" borderId="14" xfId="45" applyNumberFormat="1" applyFont="1" applyBorder="1" applyAlignment="1" applyProtection="1">
      <alignment vertical="center"/>
    </xf>
    <xf numFmtId="37" fontId="36" fillId="0" borderId="10" xfId="45" applyNumberFormat="1" applyFont="1" applyBorder="1" applyAlignment="1" applyProtection="1">
      <alignment vertical="center"/>
    </xf>
    <xf numFmtId="37" fontId="36" fillId="0" borderId="10" xfId="45" applyNumberFormat="1" applyFont="1" applyBorder="1" applyAlignment="1" applyProtection="1">
      <alignment horizontal="right" vertical="center"/>
    </xf>
    <xf numFmtId="0" fontId="35" fillId="0" borderId="10" xfId="44" applyFont="1" applyBorder="1" applyAlignment="1">
      <alignment vertical="center"/>
    </xf>
    <xf numFmtId="0" fontId="36" fillId="0" borderId="10" xfId="44" applyFont="1" applyBorder="1" applyAlignment="1">
      <alignment horizontal="right" vertical="center"/>
    </xf>
    <xf numFmtId="0" fontId="33" fillId="0" borderId="52" xfId="44" applyFont="1" applyBorder="1" applyAlignment="1">
      <alignment horizontal="center" vertical="center"/>
    </xf>
    <xf numFmtId="37" fontId="33" fillId="0" borderId="53" xfId="44" applyNumberFormat="1" applyFont="1" applyBorder="1" applyAlignment="1">
      <alignment vertical="center"/>
    </xf>
    <xf numFmtId="37" fontId="33" fillId="0" borderId="0" xfId="44" applyNumberFormat="1" applyFont="1" applyBorder="1" applyAlignment="1">
      <alignment vertical="center"/>
    </xf>
    <xf numFmtId="0" fontId="33" fillId="0" borderId="54" xfId="44" quotePrefix="1" applyFont="1" applyBorder="1" applyAlignment="1">
      <alignment horizontal="center" vertical="center"/>
    </xf>
    <xf numFmtId="0" fontId="33" fillId="0" borderId="54" xfId="44" applyFont="1" applyBorder="1" applyAlignment="1">
      <alignment vertical="center"/>
    </xf>
    <xf numFmtId="0" fontId="33" fillId="0" borderId="0" xfId="44" applyFont="1" applyBorder="1" applyAlignment="1">
      <alignment vertical="center"/>
    </xf>
    <xf numFmtId="0" fontId="33" fillId="0" borderId="54" xfId="44" applyFont="1" applyBorder="1" applyAlignment="1">
      <alignment horizontal="distributed" vertical="center"/>
    </xf>
    <xf numFmtId="37" fontId="33" fillId="0" borderId="53" xfId="44" applyNumberFormat="1" applyFont="1" applyBorder="1" applyAlignment="1" applyProtection="1">
      <alignment vertical="center"/>
    </xf>
    <xf numFmtId="37" fontId="33" fillId="0" borderId="0" xfId="44" applyNumberFormat="1" applyFont="1" applyBorder="1" applyAlignment="1" applyProtection="1">
      <alignment vertical="center"/>
    </xf>
    <xf numFmtId="0" fontId="33" fillId="0" borderId="54" xfId="44" applyFont="1" applyBorder="1" applyAlignment="1">
      <alignment horizontal="distributed" vertical="center" wrapText="1"/>
    </xf>
    <xf numFmtId="37" fontId="33" fillId="0" borderId="0" xfId="44" applyNumberFormat="1" applyFont="1" applyBorder="1" applyAlignment="1" applyProtection="1">
      <alignment horizontal="right" vertical="center"/>
    </xf>
    <xf numFmtId="0" fontId="33" fillId="0" borderId="54" xfId="44" applyFont="1" applyBorder="1" applyAlignment="1">
      <alignment horizontal="distributed" vertical="center" shrinkToFit="1"/>
    </xf>
    <xf numFmtId="37" fontId="33" fillId="0" borderId="53" xfId="44" applyNumberFormat="1" applyFont="1" applyBorder="1" applyAlignment="1" applyProtection="1">
      <alignment horizontal="right" vertical="center"/>
    </xf>
    <xf numFmtId="0" fontId="32" fillId="0" borderId="54" xfId="44" applyFont="1" applyBorder="1" applyAlignment="1">
      <alignment horizontal="distributed" vertical="center" shrinkToFit="1"/>
    </xf>
    <xf numFmtId="0" fontId="33" fillId="0" borderId="55" xfId="44" applyFont="1" applyFill="1" applyBorder="1" applyAlignment="1">
      <alignment horizontal="distributed" vertical="center"/>
    </xf>
    <xf numFmtId="37" fontId="33" fillId="0" borderId="56" xfId="44" applyNumberFormat="1" applyFont="1" applyBorder="1" applyAlignment="1" applyProtection="1">
      <alignment horizontal="right" vertical="center"/>
    </xf>
    <xf numFmtId="37" fontId="33" fillId="0" borderId="57" xfId="44" applyNumberFormat="1" applyFont="1" applyBorder="1" applyAlignment="1" applyProtection="1">
      <alignment horizontal="right" vertical="center"/>
    </xf>
    <xf numFmtId="0" fontId="38" fillId="0" borderId="0" xfId="45" applyFont="1" applyAlignment="1">
      <alignment horizontal="distributed" vertical="center"/>
    </xf>
    <xf numFmtId="0" fontId="38" fillId="0" borderId="0" xfId="45" applyFont="1" applyBorder="1" applyAlignment="1">
      <alignment horizontal="distributed" vertical="center"/>
    </xf>
    <xf numFmtId="0" fontId="36" fillId="0" borderId="0" xfId="45" applyFont="1" applyAlignment="1">
      <alignment horizontal="distributed" vertical="center"/>
    </xf>
    <xf numFmtId="0" fontId="36" fillId="0" borderId="15" xfId="45" applyFont="1" applyBorder="1" applyAlignment="1">
      <alignment horizontal="distributed" vertical="center"/>
    </xf>
    <xf numFmtId="0" fontId="36" fillId="0" borderId="0" xfId="45" applyFont="1" applyAlignment="1">
      <alignment horizontal="center" vertical="center"/>
    </xf>
    <xf numFmtId="0" fontId="38" fillId="0" borderId="12" xfId="45" applyFont="1" applyBorder="1" applyAlignment="1">
      <alignment horizontal="center" vertical="center"/>
    </xf>
    <xf numFmtId="0" fontId="36" fillId="0" borderId="10" xfId="45" applyFont="1" applyBorder="1" applyAlignment="1">
      <alignment horizontal="center" vertical="center"/>
    </xf>
    <xf numFmtId="37" fontId="36" fillId="0" borderId="36" xfId="45" applyNumberFormat="1" applyFont="1" applyBorder="1" applyAlignment="1">
      <alignment vertical="center"/>
    </xf>
    <xf numFmtId="37" fontId="36" fillId="0" borderId="28" xfId="45" applyNumberFormat="1" applyFont="1" applyBorder="1" applyAlignment="1">
      <alignment vertical="center"/>
    </xf>
    <xf numFmtId="37" fontId="36" fillId="0" borderId="28" xfId="45" applyNumberFormat="1" applyFont="1" applyBorder="1" applyAlignment="1" applyProtection="1">
      <alignment horizontal="right" vertical="center"/>
    </xf>
    <xf numFmtId="37" fontId="36" fillId="0" borderId="0" xfId="45" applyNumberFormat="1" applyFont="1" applyBorder="1" applyAlignment="1" applyProtection="1">
      <alignment horizontal="right" vertical="center"/>
    </xf>
    <xf numFmtId="0" fontId="5" fillId="0" borderId="0" xfId="45" applyFont="1"/>
    <xf numFmtId="0" fontId="5" fillId="0" borderId="0" xfId="45" applyFont="1" applyAlignment="1">
      <alignment horizontal="center"/>
    </xf>
    <xf numFmtId="0" fontId="8" fillId="0" borderId="0" xfId="51" applyFont="1" applyAlignment="1" applyProtection="1"/>
    <xf numFmtId="0" fontId="5" fillId="0" borderId="0" xfId="45" applyFont="1" applyAlignment="1">
      <alignment vertical="center"/>
    </xf>
    <xf numFmtId="0" fontId="35" fillId="0" borderId="10" xfId="52" applyFont="1" applyBorder="1" applyAlignment="1">
      <alignment vertical="center"/>
    </xf>
    <xf numFmtId="0" fontId="36" fillId="0" borderId="10" xfId="52" applyFont="1" applyBorder="1" applyAlignment="1">
      <alignment horizontal="right" vertical="center"/>
    </xf>
    <xf numFmtId="0" fontId="38" fillId="0" borderId="12" xfId="52" applyFont="1" applyBorder="1" applyAlignment="1">
      <alignment horizontal="center" vertical="center"/>
    </xf>
    <xf numFmtId="37" fontId="38" fillId="0" borderId="13" xfId="52" applyNumberFormat="1" applyFont="1" applyBorder="1" applyAlignment="1">
      <alignment vertical="center"/>
    </xf>
    <xf numFmtId="37" fontId="38" fillId="0" borderId="0" xfId="52" applyNumberFormat="1" applyFont="1" applyAlignment="1">
      <alignment vertical="center"/>
    </xf>
    <xf numFmtId="37" fontId="38" fillId="0" borderId="0" xfId="52" applyNumberFormat="1" applyFont="1" applyAlignment="1" applyProtection="1">
      <alignment horizontal="right" vertical="center"/>
    </xf>
    <xf numFmtId="37" fontId="38" fillId="0" borderId="0" xfId="52" applyNumberFormat="1" applyFont="1" applyBorder="1" applyAlignment="1">
      <alignment vertical="center"/>
    </xf>
    <xf numFmtId="0" fontId="38" fillId="0" borderId="0" xfId="52" applyFont="1" applyAlignment="1">
      <alignment vertical="center"/>
    </xf>
    <xf numFmtId="37" fontId="38" fillId="0" borderId="0" xfId="52" applyNumberFormat="1" applyFont="1" applyAlignment="1">
      <alignment horizontal="right" vertical="center"/>
    </xf>
    <xf numFmtId="0" fontId="38" fillId="0" borderId="0" xfId="52" applyFont="1" applyAlignment="1">
      <alignment horizontal="distributed" vertical="center"/>
    </xf>
    <xf numFmtId="37" fontId="38" fillId="0" borderId="0" xfId="52" applyNumberFormat="1" applyFont="1" applyBorder="1" applyAlignment="1" applyProtection="1">
      <alignment vertical="center"/>
    </xf>
    <xf numFmtId="37" fontId="38" fillId="0" borderId="0" xfId="52" applyNumberFormat="1" applyFont="1" applyBorder="1" applyAlignment="1" applyProtection="1">
      <alignment horizontal="right" vertical="center"/>
    </xf>
    <xf numFmtId="37" fontId="38" fillId="0" borderId="0" xfId="52" applyNumberFormat="1" applyFont="1" applyAlignment="1" applyProtection="1">
      <alignment vertical="center"/>
    </xf>
    <xf numFmtId="0" fontId="36" fillId="0" borderId="0" xfId="52" applyFont="1" applyAlignment="1">
      <alignment vertical="center"/>
    </xf>
    <xf numFmtId="37" fontId="36" fillId="0" borderId="13" xfId="52" applyNumberFormat="1" applyFont="1" applyBorder="1" applyAlignment="1">
      <alignment vertical="center"/>
    </xf>
    <xf numFmtId="37" fontId="36" fillId="0" borderId="0" xfId="52" applyNumberFormat="1" applyFont="1" applyAlignment="1" applyProtection="1">
      <alignment vertical="center"/>
    </xf>
    <xf numFmtId="37" fontId="36" fillId="0" borderId="0" xfId="52" applyNumberFormat="1" applyFont="1" applyAlignment="1" applyProtection="1">
      <alignment horizontal="right" vertical="center"/>
    </xf>
    <xf numFmtId="0" fontId="39" fillId="0" borderId="0" xfId="52" applyFont="1" applyBorder="1" applyAlignment="1">
      <alignment horizontal="distributed" vertical="center" shrinkToFit="1"/>
    </xf>
    <xf numFmtId="37" fontId="38" fillId="0" borderId="0" xfId="52" applyNumberFormat="1" applyFont="1" applyBorder="1" applyAlignment="1">
      <alignment horizontal="right" vertical="center"/>
    </xf>
    <xf numFmtId="0" fontId="39" fillId="0" borderId="10" xfId="52" applyFont="1" applyBorder="1" applyAlignment="1">
      <alignment horizontal="distributed" vertical="center" shrinkToFit="1"/>
    </xf>
    <xf numFmtId="37" fontId="38" fillId="0" borderId="14" xfId="52" applyNumberFormat="1" applyFont="1" applyBorder="1" applyAlignment="1">
      <alignment horizontal="right" vertical="center"/>
    </xf>
    <xf numFmtId="37" fontId="38" fillId="0" borderId="10" xfId="52" applyNumberFormat="1" applyFont="1" applyBorder="1" applyAlignment="1" applyProtection="1">
      <alignment horizontal="right" vertical="center"/>
    </xf>
    <xf numFmtId="37" fontId="36" fillId="0" borderId="10" xfId="52" applyNumberFormat="1" applyFont="1" applyBorder="1" applyAlignment="1" applyProtection="1">
      <alignment horizontal="right" vertical="center"/>
    </xf>
    <xf numFmtId="37" fontId="38" fillId="0" borderId="10" xfId="52" applyNumberFormat="1" applyFont="1" applyBorder="1" applyAlignment="1">
      <alignment horizontal="right" vertical="center"/>
    </xf>
    <xf numFmtId="0" fontId="35" fillId="0" borderId="0" xfId="52" applyFont="1" applyAlignment="1">
      <alignment vertical="center"/>
    </xf>
    <xf numFmtId="0" fontId="35" fillId="0" borderId="0" xfId="45" applyFont="1" applyAlignment="1">
      <alignment horizontal="center"/>
    </xf>
    <xf numFmtId="0" fontId="35" fillId="0" borderId="0" xfId="45" applyFont="1" applyAlignment="1">
      <alignment vertical="center"/>
    </xf>
    <xf numFmtId="0" fontId="38" fillId="0" borderId="37" xfId="45" applyFont="1" applyBorder="1" applyAlignment="1">
      <alignment horizontal="center" vertical="center"/>
    </xf>
    <xf numFmtId="0" fontId="38" fillId="0" borderId="11" xfId="45" applyFont="1" applyBorder="1" applyAlignment="1">
      <alignment horizontal="center" vertical="center"/>
    </xf>
    <xf numFmtId="37" fontId="38" fillId="0" borderId="0" xfId="45" applyNumberFormat="1" applyFont="1" applyBorder="1" applyAlignment="1">
      <alignment vertical="center"/>
    </xf>
    <xf numFmtId="0" fontId="38" fillId="0" borderId="0" xfId="45" applyFont="1" applyBorder="1" applyAlignment="1">
      <alignment vertical="center"/>
    </xf>
    <xf numFmtId="0" fontId="38" fillId="0" borderId="15" xfId="45" applyFont="1" applyBorder="1" applyAlignment="1">
      <alignment vertical="center"/>
    </xf>
    <xf numFmtId="0" fontId="38" fillId="0" borderId="15" xfId="45" applyFont="1" applyBorder="1" applyAlignment="1">
      <alignment horizontal="distributed" vertical="center"/>
    </xf>
    <xf numFmtId="0" fontId="38" fillId="0" borderId="15" xfId="45" applyFont="1" applyBorder="1" applyAlignment="1">
      <alignment vertical="center" shrinkToFit="1"/>
    </xf>
    <xf numFmtId="0" fontId="38" fillId="0" borderId="17" xfId="45" applyFont="1" applyBorder="1" applyAlignment="1">
      <alignment horizontal="left" vertical="center" shrinkToFit="1"/>
    </xf>
    <xf numFmtId="0" fontId="5" fillId="0" borderId="0" xfId="47" applyFont="1"/>
    <xf numFmtId="0" fontId="35" fillId="0" borderId="10" xfId="47" applyFont="1" applyBorder="1" applyAlignment="1">
      <alignment vertical="center"/>
    </xf>
    <xf numFmtId="0" fontId="36" fillId="0" borderId="10" xfId="47" applyFont="1" applyBorder="1" applyAlignment="1">
      <alignment horizontal="right" vertical="center"/>
    </xf>
    <xf numFmtId="0" fontId="50" fillId="0" borderId="0" xfId="28" applyFont="1" applyAlignment="1" applyProtection="1"/>
    <xf numFmtId="0" fontId="36" fillId="0" borderId="13" xfId="47" applyFont="1" applyBorder="1" applyAlignment="1">
      <alignment horizontal="center" vertical="center" shrinkToFit="1"/>
    </xf>
    <xf numFmtId="0" fontId="36" fillId="0" borderId="13" xfId="47" applyFont="1" applyBorder="1" applyAlignment="1">
      <alignment horizontal="distributed" vertical="center"/>
    </xf>
    <xf numFmtId="0" fontId="33" fillId="0" borderId="0" xfId="47" applyFont="1"/>
    <xf numFmtId="0" fontId="36" fillId="0" borderId="12" xfId="47" applyFont="1" applyBorder="1" applyAlignment="1">
      <alignment horizontal="center" vertical="center" wrapText="1"/>
    </xf>
    <xf numFmtId="0" fontId="36" fillId="0" borderId="12" xfId="47" applyFont="1" applyBorder="1" applyAlignment="1">
      <alignment horizontal="center" vertical="center"/>
    </xf>
    <xf numFmtId="0" fontId="36" fillId="0" borderId="12" xfId="47" applyFont="1" applyBorder="1" applyAlignment="1">
      <alignment horizontal="center" vertical="center" shrinkToFit="1"/>
    </xf>
    <xf numFmtId="37" fontId="36" fillId="24" borderId="0" xfId="47" applyNumberFormat="1" applyFont="1" applyFill="1" applyAlignment="1" applyProtection="1">
      <alignment horizontal="right" vertical="center"/>
    </xf>
    <xf numFmtId="0" fontId="36" fillId="0" borderId="0" xfId="47" applyFont="1" applyBorder="1" applyAlignment="1">
      <alignment horizontal="center" vertical="center"/>
    </xf>
    <xf numFmtId="0" fontId="36" fillId="0" borderId="0" xfId="47" applyFont="1" applyBorder="1" applyAlignment="1">
      <alignment vertical="center"/>
    </xf>
    <xf numFmtId="0" fontId="36" fillId="0" borderId="15" xfId="47" applyFont="1" applyBorder="1" applyAlignment="1">
      <alignment horizontal="distributed" vertical="center"/>
    </xf>
    <xf numFmtId="37" fontId="33" fillId="0" borderId="0" xfId="47" applyNumberFormat="1" applyFont="1"/>
    <xf numFmtId="0" fontId="36" fillId="0" borderId="0" xfId="47" applyFont="1" applyAlignment="1">
      <alignment vertical="center"/>
    </xf>
    <xf numFmtId="0" fontId="51" fillId="0" borderId="0" xfId="47" applyFont="1"/>
    <xf numFmtId="0" fontId="36" fillId="0" borderId="0" xfId="47" applyFont="1" applyAlignment="1">
      <alignment horizontal="center" vertical="center"/>
    </xf>
    <xf numFmtId="0" fontId="36" fillId="0" borderId="10" xfId="47" applyFont="1" applyBorder="1" applyAlignment="1">
      <alignment horizontal="center" vertical="center"/>
    </xf>
    <xf numFmtId="0" fontId="36" fillId="0" borderId="10" xfId="47" applyFont="1" applyBorder="1" applyAlignment="1">
      <alignment vertical="center"/>
    </xf>
    <xf numFmtId="37" fontId="36" fillId="24" borderId="10" xfId="47" applyNumberFormat="1" applyFont="1" applyFill="1" applyBorder="1" applyAlignment="1" applyProtection="1">
      <alignment horizontal="right" vertical="center"/>
    </xf>
    <xf numFmtId="37" fontId="36" fillId="24" borderId="57" xfId="47" applyNumberFormat="1" applyFont="1" applyFill="1" applyBorder="1" applyAlignment="1" applyProtection="1">
      <alignment horizontal="right" vertical="center"/>
    </xf>
    <xf numFmtId="0" fontId="40" fillId="0" borderId="0" xfId="47" applyFont="1" applyAlignment="1">
      <alignment vertical="center"/>
    </xf>
    <xf numFmtId="0" fontId="40" fillId="0" borderId="0" xfId="47" applyFont="1" applyBorder="1" applyAlignment="1">
      <alignment vertical="center"/>
    </xf>
    <xf numFmtId="0" fontId="40" fillId="0" borderId="58" xfId="47" applyFont="1" applyBorder="1" applyAlignment="1">
      <alignment vertical="center"/>
    </xf>
    <xf numFmtId="37" fontId="38" fillId="0" borderId="18" xfId="48" applyFont="1" applyBorder="1" applyAlignment="1">
      <alignment horizontal="center" vertical="center"/>
    </xf>
    <xf numFmtId="37" fontId="38" fillId="0" borderId="12" xfId="48" applyFont="1" applyBorder="1" applyAlignment="1">
      <alignment horizontal="center" vertical="center"/>
    </xf>
    <xf numFmtId="37" fontId="43" fillId="0" borderId="0" xfId="51" applyNumberFormat="1" applyFont="1" applyAlignment="1" applyProtection="1"/>
    <xf numFmtId="37" fontId="38" fillId="0" borderId="0" xfId="48" applyNumberFormat="1" applyFont="1" applyFill="1" applyAlignment="1" applyProtection="1">
      <alignment vertical="center"/>
    </xf>
    <xf numFmtId="37" fontId="38" fillId="0" borderId="0" xfId="48" applyFont="1" applyFill="1" applyAlignment="1">
      <alignment vertical="center"/>
    </xf>
    <xf numFmtId="38" fontId="38" fillId="0" borderId="0" xfId="35" applyFont="1" applyFill="1" applyAlignment="1" applyProtection="1">
      <alignment vertical="center"/>
    </xf>
    <xf numFmtId="38" fontId="38" fillId="0" borderId="0" xfId="35" applyFont="1" applyFill="1" applyAlignment="1" applyProtection="1">
      <alignment horizontal="right" vertical="center"/>
    </xf>
    <xf numFmtId="37" fontId="38" fillId="0" borderId="10" xfId="48" applyNumberFormat="1" applyFont="1" applyFill="1" applyBorder="1" applyAlignment="1" applyProtection="1">
      <alignment vertical="center"/>
    </xf>
    <xf numFmtId="37" fontId="38" fillId="0" borderId="0" xfId="48" applyNumberFormat="1" applyFont="1" applyFill="1" applyBorder="1" applyAlignment="1" applyProtection="1">
      <alignment vertical="center"/>
    </xf>
    <xf numFmtId="38" fontId="38" fillId="0" borderId="0" xfId="35" applyFont="1" applyFill="1" applyBorder="1" applyAlignment="1" applyProtection="1">
      <alignment horizontal="right" vertical="center"/>
    </xf>
    <xf numFmtId="0" fontId="35" fillId="0" borderId="0" xfId="44" applyFont="1" applyAlignment="1">
      <alignment vertical="center"/>
    </xf>
    <xf numFmtId="179" fontId="35" fillId="0" borderId="10" xfId="44" applyNumberFormat="1" applyFont="1" applyBorder="1" applyAlignment="1">
      <alignment vertical="center"/>
    </xf>
    <xf numFmtId="0" fontId="36" fillId="0" borderId="11" xfId="44" applyFont="1" applyBorder="1" applyAlignment="1">
      <alignment horizontal="center" vertical="center"/>
    </xf>
    <xf numFmtId="37" fontId="36" fillId="0" borderId="0" xfId="44" applyNumberFormat="1" applyFont="1" applyAlignment="1" applyProtection="1">
      <alignment horizontal="center" vertical="center"/>
    </xf>
    <xf numFmtId="37" fontId="36" fillId="0" borderId="0" xfId="44" applyNumberFormat="1" applyFont="1" applyAlignment="1" applyProtection="1">
      <alignment horizontal="right" vertical="center"/>
    </xf>
    <xf numFmtId="37" fontId="36" fillId="0" borderId="0" xfId="44" applyNumberFormat="1" applyFont="1" applyAlignment="1" applyProtection="1">
      <alignment horizontal="distributed" vertical="center"/>
    </xf>
    <xf numFmtId="179" fontId="36" fillId="0" borderId="13" xfId="44" applyNumberFormat="1" applyFont="1" applyFill="1" applyBorder="1" applyAlignment="1">
      <alignment vertical="center"/>
    </xf>
    <xf numFmtId="179" fontId="36" fillId="0" borderId="0" xfId="44" applyNumberFormat="1" applyFont="1" applyFill="1" applyAlignment="1">
      <alignment vertical="center"/>
    </xf>
    <xf numFmtId="178" fontId="36" fillId="0" borderId="13" xfId="44" applyNumberFormat="1" applyFont="1" applyFill="1" applyBorder="1" applyAlignment="1">
      <alignment vertical="center"/>
    </xf>
    <xf numFmtId="178" fontId="36" fillId="0" borderId="0" xfId="44" applyNumberFormat="1" applyFont="1" applyFill="1" applyAlignment="1">
      <alignment vertical="center"/>
    </xf>
    <xf numFmtId="37" fontId="36" fillId="0" borderId="0" xfId="44" quotePrefix="1" applyNumberFormat="1" applyFont="1" applyAlignment="1" applyProtection="1">
      <alignment horizontal="right" vertical="center"/>
    </xf>
    <xf numFmtId="180" fontId="36" fillId="0" borderId="13" xfId="44" applyNumberFormat="1" applyFont="1" applyFill="1" applyBorder="1" applyAlignment="1">
      <alignment vertical="center"/>
    </xf>
    <xf numFmtId="180" fontId="36" fillId="0" borderId="0" xfId="44" applyNumberFormat="1" applyFont="1" applyFill="1" applyAlignment="1">
      <alignment vertical="center"/>
    </xf>
    <xf numFmtId="176" fontId="36" fillId="0" borderId="0" xfId="44" applyNumberFormat="1" applyFont="1" applyFill="1" applyAlignment="1">
      <alignment horizontal="right" vertical="center"/>
    </xf>
    <xf numFmtId="180" fontId="36" fillId="0" borderId="0" xfId="44" applyNumberFormat="1" applyFont="1" applyFill="1" applyAlignment="1">
      <alignment horizontal="right" vertical="center"/>
    </xf>
    <xf numFmtId="37" fontId="36" fillId="0" borderId="10" xfId="44" applyNumberFormat="1" applyFont="1" applyBorder="1" applyAlignment="1" applyProtection="1">
      <alignment horizontal="right" vertical="center"/>
    </xf>
    <xf numFmtId="180" fontId="36" fillId="0" borderId="14" xfId="44" applyNumberFormat="1" applyFont="1" applyFill="1" applyBorder="1" applyAlignment="1">
      <alignment horizontal="right" vertical="center"/>
    </xf>
    <xf numFmtId="180" fontId="36" fillId="0" borderId="10" xfId="44" applyNumberFormat="1" applyFont="1" applyFill="1" applyBorder="1" applyAlignment="1">
      <alignment horizontal="right" vertical="center"/>
    </xf>
    <xf numFmtId="0" fontId="33" fillId="24" borderId="54" xfId="44" applyFont="1" applyFill="1" applyBorder="1" applyAlignment="1">
      <alignment horizontal="distributed" vertical="center"/>
    </xf>
    <xf numFmtId="37" fontId="33" fillId="24" borderId="53" xfId="44" applyNumberFormat="1" applyFont="1" applyFill="1" applyBorder="1" applyAlignment="1" applyProtection="1">
      <alignment vertical="center"/>
    </xf>
    <xf numFmtId="37" fontId="33" fillId="24" borderId="0" xfId="44" applyNumberFormat="1" applyFont="1" applyFill="1" applyBorder="1" applyAlignment="1" applyProtection="1">
      <alignment vertical="center"/>
    </xf>
    <xf numFmtId="38" fontId="36" fillId="0" borderId="0" xfId="34" applyFont="1" applyFill="1" applyAlignment="1">
      <alignment horizontal="right" vertical="center"/>
    </xf>
    <xf numFmtId="179" fontId="36" fillId="0" borderId="36" xfId="44" applyNumberFormat="1" applyFont="1" applyFill="1" applyBorder="1" applyAlignment="1">
      <alignment vertical="center"/>
    </xf>
    <xf numFmtId="179" fontId="36" fillId="0" borderId="28" xfId="44" applyNumberFormat="1" applyFont="1" applyFill="1" applyBorder="1" applyAlignment="1">
      <alignment vertical="center"/>
    </xf>
    <xf numFmtId="0" fontId="2" fillId="0" borderId="0" xfId="44"/>
    <xf numFmtId="0" fontId="57" fillId="0" borderId="0" xfId="44" applyFont="1" applyAlignment="1">
      <alignment vertical="center"/>
    </xf>
    <xf numFmtId="0" fontId="58" fillId="0" borderId="0" xfId="44" applyFont="1" applyAlignment="1">
      <alignment vertical="center"/>
    </xf>
    <xf numFmtId="0" fontId="58" fillId="0" borderId="0" xfId="44" applyFont="1" applyAlignment="1">
      <alignment horizontal="right" vertical="center"/>
    </xf>
    <xf numFmtId="0" fontId="59" fillId="0" borderId="0" xfId="28" applyFont="1" applyAlignment="1" applyProtection="1">
      <alignment vertical="center"/>
    </xf>
    <xf numFmtId="49" fontId="58" fillId="0" borderId="0" xfId="44" applyNumberFormat="1" applyFont="1" applyAlignment="1">
      <alignment horizontal="center" vertical="center"/>
    </xf>
    <xf numFmtId="0" fontId="31" fillId="0" borderId="0" xfId="44" applyFont="1"/>
    <xf numFmtId="0" fontId="55" fillId="0" borderId="0" xfId="44" applyFont="1" applyAlignment="1">
      <alignment vertical="center"/>
    </xf>
    <xf numFmtId="0" fontId="56" fillId="0" borderId="0" xfId="44" applyFont="1" applyAlignment="1">
      <alignment vertical="center"/>
    </xf>
    <xf numFmtId="0" fontId="30" fillId="0" borderId="0" xfId="44" applyFont="1" applyAlignment="1">
      <alignment horizontal="center" vertical="center"/>
    </xf>
    <xf numFmtId="0" fontId="36" fillId="0" borderId="50" xfId="44" applyFont="1" applyBorder="1" applyAlignment="1">
      <alignment horizontal="center" vertical="center"/>
    </xf>
    <xf numFmtId="0" fontId="36" fillId="0" borderId="61" xfId="44" applyFont="1" applyBorder="1" applyAlignment="1">
      <alignment horizontal="center" vertical="center"/>
    </xf>
    <xf numFmtId="0" fontId="36" fillId="0" borderId="51" xfId="44" applyFont="1" applyBorder="1" applyAlignment="1">
      <alignment horizontal="center" vertical="center"/>
    </xf>
    <xf numFmtId="0" fontId="36" fillId="0" borderId="59" xfId="44" applyFont="1" applyBorder="1" applyAlignment="1">
      <alignment horizontal="center" vertical="center"/>
    </xf>
    <xf numFmtId="0" fontId="36" fillId="0" borderId="60" xfId="44" applyFont="1" applyBorder="1" applyAlignment="1">
      <alignment horizontal="center" vertical="center"/>
    </xf>
    <xf numFmtId="0" fontId="38" fillId="0" borderId="58" xfId="44" applyFont="1" applyBorder="1" applyAlignment="1">
      <alignment horizontal="left" vertical="center"/>
    </xf>
    <xf numFmtId="0" fontId="38" fillId="0" borderId="0" xfId="52" applyFont="1" applyAlignment="1">
      <alignment horizontal="center" vertical="center"/>
    </xf>
    <xf numFmtId="0" fontId="38" fillId="0" borderId="15" xfId="52" applyFont="1" applyBorder="1" applyAlignment="1">
      <alignment horizontal="center" vertical="center"/>
    </xf>
    <xf numFmtId="0" fontId="48" fillId="0" borderId="0" xfId="52" applyFont="1" applyAlignment="1">
      <alignment horizontal="center" vertical="center"/>
    </xf>
    <xf numFmtId="0" fontId="47" fillId="0" borderId="10" xfId="52" applyFont="1" applyBorder="1" applyAlignment="1">
      <alignment horizontal="left" vertical="center"/>
    </xf>
    <xf numFmtId="0" fontId="38" fillId="0" borderId="37" xfId="52" applyFont="1" applyBorder="1" applyAlignment="1">
      <alignment horizontal="center" vertical="center"/>
    </xf>
    <xf numFmtId="0" fontId="38" fillId="0" borderId="34" xfId="52" applyFont="1" applyBorder="1" applyAlignment="1">
      <alignment horizontal="center" vertical="center"/>
    </xf>
    <xf numFmtId="0" fontId="38" fillId="0" borderId="28" xfId="52" applyFont="1" applyBorder="1" applyAlignment="1">
      <alignment horizontal="center" vertical="center"/>
    </xf>
    <xf numFmtId="0" fontId="38" fillId="0" borderId="45" xfId="52" applyFont="1" applyBorder="1" applyAlignment="1">
      <alignment horizontal="center" vertical="center"/>
    </xf>
    <xf numFmtId="0" fontId="38" fillId="0" borderId="0" xfId="52" applyFont="1" applyBorder="1" applyAlignment="1">
      <alignment horizontal="center" vertical="center" shrinkToFit="1"/>
    </xf>
    <xf numFmtId="0" fontId="38" fillId="0" borderId="10" xfId="52" applyFont="1" applyBorder="1" applyAlignment="1">
      <alignment horizontal="center" vertical="center" shrinkToFit="1"/>
    </xf>
    <xf numFmtId="0" fontId="38" fillId="0" borderId="0" xfId="52" applyFont="1" applyAlignment="1">
      <alignment horizontal="distributed" vertical="center"/>
    </xf>
    <xf numFmtId="0" fontId="38" fillId="0" borderId="15" xfId="52" applyFont="1" applyBorder="1" applyAlignment="1">
      <alignment horizontal="distributed" vertical="center"/>
    </xf>
    <xf numFmtId="0" fontId="38" fillId="0" borderId="0" xfId="45" applyFont="1" applyAlignment="1">
      <alignment horizontal="distributed" vertical="center"/>
    </xf>
    <xf numFmtId="0" fontId="38" fillId="0" borderId="0" xfId="45" applyFont="1" applyBorder="1" applyAlignment="1">
      <alignment horizontal="distributed" vertical="center"/>
    </xf>
    <xf numFmtId="0" fontId="47" fillId="0" borderId="10" xfId="45" applyFont="1" applyBorder="1" applyAlignment="1">
      <alignment horizontal="left" vertical="center"/>
    </xf>
    <xf numFmtId="0" fontId="38" fillId="0" borderId="24" xfId="45" applyFont="1" applyBorder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38" fillId="0" borderId="0" xfId="45" applyFont="1" applyBorder="1" applyAlignment="1">
      <alignment horizontal="center" vertical="center"/>
    </xf>
    <xf numFmtId="0" fontId="38" fillId="0" borderId="15" xfId="45" applyFont="1" applyBorder="1" applyAlignment="1">
      <alignment horizontal="distributed" vertical="center"/>
    </xf>
    <xf numFmtId="0" fontId="38" fillId="0" borderId="0" xfId="45" applyFont="1" applyBorder="1" applyAlignment="1">
      <alignment horizontal="distributed" vertical="center" shrinkToFit="1"/>
    </xf>
    <xf numFmtId="0" fontId="38" fillId="0" borderId="10" xfId="45" applyFont="1" applyBorder="1" applyAlignment="1">
      <alignment horizontal="distributed" vertical="center" shrinkToFit="1"/>
    </xf>
    <xf numFmtId="0" fontId="38" fillId="0" borderId="37" xfId="45" applyFont="1" applyBorder="1" applyAlignment="1">
      <alignment horizontal="center" vertical="center"/>
    </xf>
    <xf numFmtId="0" fontId="38" fillId="0" borderId="34" xfId="45" applyFont="1" applyBorder="1" applyAlignment="1">
      <alignment horizontal="center" vertical="center"/>
    </xf>
    <xf numFmtId="0" fontId="38" fillId="0" borderId="15" xfId="45" applyFont="1" applyBorder="1" applyAlignment="1">
      <alignment horizontal="center" vertical="center"/>
    </xf>
    <xf numFmtId="0" fontId="38" fillId="0" borderId="0" xfId="45" applyFont="1" applyBorder="1" applyAlignment="1">
      <alignment horizontal="center" vertical="center" shrinkToFit="1"/>
    </xf>
    <xf numFmtId="0" fontId="38" fillId="0" borderId="10" xfId="45" applyFont="1" applyBorder="1" applyAlignment="1">
      <alignment horizontal="center" vertical="center" shrinkToFit="1"/>
    </xf>
    <xf numFmtId="0" fontId="36" fillId="0" borderId="0" xfId="45" applyFont="1" applyAlignment="1">
      <alignment horizontal="distributed" vertical="center"/>
    </xf>
    <xf numFmtId="0" fontId="36" fillId="0" borderId="15" xfId="45" applyFont="1" applyBorder="1" applyAlignment="1">
      <alignment horizontal="distributed" vertical="center"/>
    </xf>
    <xf numFmtId="0" fontId="36" fillId="0" borderId="37" xfId="45" applyFont="1" applyBorder="1" applyAlignment="1">
      <alignment horizontal="center" vertical="center"/>
    </xf>
    <xf numFmtId="0" fontId="36" fillId="0" borderId="34" xfId="45" applyFont="1" applyBorder="1" applyAlignment="1">
      <alignment horizontal="center" vertical="center"/>
    </xf>
    <xf numFmtId="0" fontId="36" fillId="0" borderId="28" xfId="45" applyFont="1" applyBorder="1" applyAlignment="1">
      <alignment horizontal="center" vertical="center"/>
    </xf>
    <xf numFmtId="0" fontId="36" fillId="0" borderId="45" xfId="45" applyFont="1" applyBorder="1" applyAlignment="1">
      <alignment horizontal="center" vertical="center"/>
    </xf>
    <xf numFmtId="0" fontId="48" fillId="0" borderId="0" xfId="45" applyFont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0" borderId="15" xfId="45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6" fillId="0" borderId="0" xfId="0" applyFont="1" applyAlignment="1">
      <alignment horizontal="distributed" vertical="center"/>
    </xf>
    <xf numFmtId="0" fontId="36" fillId="0" borderId="0" xfId="0" applyFont="1" applyBorder="1" applyAlignment="1">
      <alignment horizontal="distributed" vertical="center"/>
    </xf>
    <xf numFmtId="0" fontId="36" fillId="0" borderId="10" xfId="0" applyFont="1" applyBorder="1" applyAlignment="1">
      <alignment horizontal="distributed" vertical="center"/>
    </xf>
    <xf numFmtId="0" fontId="36" fillId="0" borderId="25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36" fillId="0" borderId="28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0" xfId="0" applyFont="1" applyAlignment="1">
      <alignment horizontal="distributed" vertical="center" shrinkToFit="1"/>
    </xf>
    <xf numFmtId="0" fontId="36" fillId="0" borderId="0" xfId="0" applyFont="1" applyAlignment="1">
      <alignment horizontal="left" vertical="center"/>
    </xf>
    <xf numFmtId="0" fontId="36" fillId="0" borderId="0" xfId="44" applyFont="1" applyAlignment="1">
      <alignment horizontal="distributed" vertical="center"/>
    </xf>
    <xf numFmtId="0" fontId="36" fillId="0" borderId="0" xfId="44" applyFont="1" applyAlignment="1">
      <alignment horizontal="left" vertical="center"/>
    </xf>
    <xf numFmtId="0" fontId="36" fillId="0" borderId="10" xfId="44" applyFont="1" applyBorder="1" applyAlignment="1">
      <alignment horizontal="distributed" vertical="center"/>
    </xf>
    <xf numFmtId="0" fontId="36" fillId="0" borderId="25" xfId="44" applyFont="1" applyBorder="1" applyAlignment="1">
      <alignment horizontal="left" vertical="center"/>
    </xf>
    <xf numFmtId="0" fontId="49" fillId="0" borderId="0" xfId="44" applyFont="1" applyAlignment="1">
      <alignment horizontal="center" vertical="center"/>
    </xf>
    <xf numFmtId="0" fontId="36" fillId="0" borderId="28" xfId="44" applyFont="1" applyBorder="1" applyAlignment="1">
      <alignment vertical="center"/>
    </xf>
    <xf numFmtId="0" fontId="36" fillId="0" borderId="0" xfId="44" applyFont="1" applyAlignment="1">
      <alignment vertical="center"/>
    </xf>
    <xf numFmtId="0" fontId="36" fillId="0" borderId="0" xfId="44" applyFont="1" applyAlignment="1">
      <alignment horizontal="center" vertical="center"/>
    </xf>
    <xf numFmtId="0" fontId="36" fillId="0" borderId="37" xfId="44" applyFont="1" applyBorder="1" applyAlignment="1">
      <alignment horizontal="center" vertical="center"/>
    </xf>
    <xf numFmtId="0" fontId="36" fillId="0" borderId="34" xfId="44" applyFont="1" applyBorder="1" applyAlignment="1">
      <alignment horizontal="center" vertical="center"/>
    </xf>
    <xf numFmtId="181" fontId="36" fillId="0" borderId="0" xfId="47" applyNumberFormat="1" applyFont="1" applyBorder="1" applyAlignment="1">
      <alignment vertical="center" shrinkToFit="1"/>
    </xf>
    <xf numFmtId="0" fontId="49" fillId="0" borderId="0" xfId="47" applyFont="1" applyAlignment="1">
      <alignment horizontal="center" vertical="center"/>
    </xf>
    <xf numFmtId="0" fontId="36" fillId="0" borderId="25" xfId="47" applyFont="1" applyBorder="1" applyAlignment="1">
      <alignment horizontal="center" vertical="center"/>
    </xf>
    <xf numFmtId="0" fontId="36" fillId="0" borderId="43" xfId="47" applyFont="1" applyBorder="1" applyAlignment="1">
      <alignment horizontal="center" vertical="center"/>
    </xf>
    <xf numFmtId="0" fontId="36" fillId="0" borderId="24" xfId="47" applyFont="1" applyBorder="1" applyAlignment="1">
      <alignment horizontal="center" vertical="center"/>
    </xf>
    <xf numFmtId="0" fontId="36" fillId="0" borderId="44" xfId="47" applyFont="1" applyBorder="1" applyAlignment="1">
      <alignment horizontal="center" vertical="center"/>
    </xf>
    <xf numFmtId="0" fontId="36" fillId="0" borderId="11" xfId="47" applyFont="1" applyBorder="1" applyAlignment="1">
      <alignment horizontal="center" vertical="center"/>
    </xf>
    <xf numFmtId="0" fontId="36" fillId="0" borderId="37" xfId="47" applyFont="1" applyBorder="1" applyAlignment="1">
      <alignment horizontal="center" vertical="center"/>
    </xf>
    <xf numFmtId="0" fontId="36" fillId="0" borderId="34" xfId="47" applyFont="1" applyBorder="1" applyAlignment="1">
      <alignment horizontal="center" vertical="center"/>
    </xf>
    <xf numFmtId="0" fontId="36" fillId="0" borderId="28" xfId="47" applyFont="1" applyBorder="1" applyAlignment="1">
      <alignment horizontal="distributed" vertical="center"/>
    </xf>
    <xf numFmtId="0" fontId="36" fillId="0" borderId="45" xfId="47" applyFont="1" applyBorder="1" applyAlignment="1">
      <alignment horizontal="distributed" vertical="center"/>
    </xf>
    <xf numFmtId="0" fontId="36" fillId="0" borderId="0" xfId="47" applyFont="1" applyBorder="1" applyAlignment="1">
      <alignment horizontal="distributed" vertical="center"/>
    </xf>
    <xf numFmtId="0" fontId="36" fillId="0" borderId="0" xfId="47" applyFont="1" applyBorder="1" applyAlignment="1">
      <alignment horizontal="center" vertical="center"/>
    </xf>
    <xf numFmtId="0" fontId="36" fillId="0" borderId="0" xfId="47" applyFont="1" applyBorder="1" applyAlignment="1">
      <alignment horizontal="distributed" vertical="center" shrinkToFit="1"/>
    </xf>
    <xf numFmtId="0" fontId="36" fillId="0" borderId="0" xfId="47" applyFont="1" applyAlignment="1">
      <alignment horizontal="distributed" vertical="center"/>
    </xf>
    <xf numFmtId="0" fontId="36" fillId="0" borderId="15" xfId="47" applyFont="1" applyBorder="1" applyAlignment="1">
      <alignment horizontal="distributed" vertical="center"/>
    </xf>
    <xf numFmtId="0" fontId="41" fillId="0" borderId="0" xfId="47" applyFont="1" applyBorder="1" applyAlignment="1">
      <alignment vertical="center" wrapText="1" shrinkToFit="1"/>
    </xf>
    <xf numFmtId="49" fontId="36" fillId="0" borderId="0" xfId="47" applyNumberFormat="1" applyFont="1" applyBorder="1" applyAlignment="1">
      <alignment horizontal="center" vertical="center"/>
    </xf>
    <xf numFmtId="0" fontId="36" fillId="0" borderId="25" xfId="47" applyFont="1" applyBorder="1" applyAlignment="1">
      <alignment horizontal="left" vertical="center"/>
    </xf>
    <xf numFmtId="0" fontId="38" fillId="0" borderId="0" xfId="47" applyFont="1" applyBorder="1" applyAlignment="1">
      <alignment horizontal="distributed" vertical="center" shrinkToFit="1"/>
    </xf>
    <xf numFmtId="0" fontId="36" fillId="0" borderId="10" xfId="47" applyFont="1" applyBorder="1" applyAlignment="1">
      <alignment horizontal="distributed" vertical="center"/>
    </xf>
    <xf numFmtId="0" fontId="36" fillId="0" borderId="17" xfId="47" applyFont="1" applyBorder="1" applyAlignment="1">
      <alignment horizontal="distributed" vertical="center"/>
    </xf>
    <xf numFmtId="37" fontId="39" fillId="0" borderId="38" xfId="46" applyFont="1" applyBorder="1" applyAlignment="1">
      <alignment horizontal="center" vertical="center" wrapText="1"/>
    </xf>
    <xf numFmtId="37" fontId="39" fillId="0" borderId="19" xfId="46" applyFont="1" applyBorder="1" applyAlignment="1">
      <alignment horizontal="center" vertical="center" wrapText="1"/>
    </xf>
    <xf numFmtId="37" fontId="39" fillId="0" borderId="22" xfId="46" applyFont="1" applyBorder="1" applyAlignment="1" applyProtection="1">
      <alignment horizontal="center" vertical="center"/>
    </xf>
    <xf numFmtId="37" fontId="49" fillId="0" borderId="0" xfId="46" applyFont="1" applyAlignment="1" applyProtection="1">
      <alignment horizontal="center" vertical="center"/>
    </xf>
    <xf numFmtId="37" fontId="39" fillId="0" borderId="39" xfId="46" applyFont="1" applyBorder="1" applyAlignment="1" applyProtection="1">
      <alignment horizontal="center" vertical="center"/>
    </xf>
    <xf numFmtId="37" fontId="39" fillId="0" borderId="40" xfId="46" applyFont="1" applyBorder="1" applyAlignment="1" applyProtection="1">
      <alignment horizontal="center" vertical="center"/>
    </xf>
    <xf numFmtId="37" fontId="39" fillId="0" borderId="39" xfId="46" applyFont="1" applyBorder="1" applyAlignment="1">
      <alignment horizontal="center" vertical="center" wrapText="1"/>
    </xf>
    <xf numFmtId="37" fontId="39" fillId="0" borderId="40" xfId="46" applyFont="1" applyBorder="1" applyAlignment="1">
      <alignment horizontal="center" vertical="center" wrapText="1"/>
    </xf>
    <xf numFmtId="37" fontId="39" fillId="0" borderId="39" xfId="46" applyFont="1" applyBorder="1" applyAlignment="1" applyProtection="1">
      <alignment horizontal="center" vertical="center" wrapText="1"/>
    </xf>
    <xf numFmtId="37" fontId="39" fillId="0" borderId="40" xfId="46" applyFont="1" applyBorder="1" applyAlignment="1" applyProtection="1">
      <alignment horizontal="center" vertical="center" wrapText="1"/>
    </xf>
    <xf numFmtId="37" fontId="38" fillId="0" borderId="18" xfId="48" applyFont="1" applyBorder="1" applyAlignment="1">
      <alignment horizontal="center" vertical="center"/>
    </xf>
    <xf numFmtId="37" fontId="38" fillId="0" borderId="41" xfId="48" applyFont="1" applyBorder="1" applyAlignment="1">
      <alignment horizontal="center" vertical="center"/>
    </xf>
    <xf numFmtId="37" fontId="36" fillId="0" borderId="0" xfId="48" applyFont="1" applyBorder="1" applyAlignment="1">
      <alignment horizontal="left" vertical="center"/>
    </xf>
    <xf numFmtId="37" fontId="49" fillId="0" borderId="0" xfId="48" applyFont="1" applyAlignment="1">
      <alignment horizontal="center" vertical="center"/>
    </xf>
    <xf numFmtId="37" fontId="36" fillId="0" borderId="10" xfId="48" applyFont="1" applyBorder="1" applyAlignment="1">
      <alignment horizontal="right" vertical="center"/>
    </xf>
    <xf numFmtId="37" fontId="38" fillId="0" borderId="42" xfId="48" applyFont="1" applyBorder="1" applyAlignment="1">
      <alignment horizontal="center" vertical="center"/>
    </xf>
    <xf numFmtId="37" fontId="38" fillId="0" borderId="43" xfId="48" applyFont="1" applyBorder="1" applyAlignment="1">
      <alignment horizontal="center" vertical="center"/>
    </xf>
    <xf numFmtId="37" fontId="38" fillId="0" borderId="12" xfId="48" applyFont="1" applyBorder="1" applyAlignment="1">
      <alignment horizontal="center" vertical="center"/>
    </xf>
    <xf numFmtId="37" fontId="38" fillId="0" borderId="44" xfId="48" applyFont="1" applyBorder="1" applyAlignment="1">
      <alignment horizontal="center" vertical="center"/>
    </xf>
    <xf numFmtId="37" fontId="38" fillId="0" borderId="37" xfId="48" applyFont="1" applyBorder="1" applyAlignment="1">
      <alignment horizontal="distributed" vertical="center"/>
    </xf>
    <xf numFmtId="0" fontId="38" fillId="0" borderId="25" xfId="45" applyFont="1" applyBorder="1" applyAlignment="1">
      <alignment horizontal="center" vertical="center"/>
    </xf>
    <xf numFmtId="0" fontId="38" fillId="0" borderId="12" xfId="45" applyFont="1" applyBorder="1" applyAlignment="1">
      <alignment horizontal="center" vertical="center"/>
    </xf>
    <xf numFmtId="37" fontId="38" fillId="0" borderId="26" xfId="48" applyFont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5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2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3" xfId="52"/>
    <cellStyle name="標準_163" xfId="46"/>
    <cellStyle name="標準_印刷用表154～表162" xfId="47"/>
    <cellStyle name="標準_表162" xfId="48"/>
    <cellStyle name="未定義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13985" name="AutoShape 7"/>
        <xdr:cNvSpPr>
          <a:spLocks/>
        </xdr:cNvSpPr>
      </xdr:nvSpPr>
      <xdr:spPr bwMode="auto">
        <a:xfrm>
          <a:off x="2324100" y="18764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13986" name="AutoShape 8"/>
        <xdr:cNvSpPr>
          <a:spLocks/>
        </xdr:cNvSpPr>
      </xdr:nvSpPr>
      <xdr:spPr bwMode="auto">
        <a:xfrm>
          <a:off x="2324100" y="24098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13987" name="AutoShape 9"/>
        <xdr:cNvSpPr>
          <a:spLocks/>
        </xdr:cNvSpPr>
      </xdr:nvSpPr>
      <xdr:spPr bwMode="auto">
        <a:xfrm>
          <a:off x="2324100" y="29432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13988" name="AutoShape 10"/>
        <xdr:cNvSpPr>
          <a:spLocks/>
        </xdr:cNvSpPr>
      </xdr:nvSpPr>
      <xdr:spPr bwMode="auto">
        <a:xfrm>
          <a:off x="2324100" y="3476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13989" name="AutoShape 11"/>
        <xdr:cNvSpPr>
          <a:spLocks/>
        </xdr:cNvSpPr>
      </xdr:nvSpPr>
      <xdr:spPr bwMode="auto">
        <a:xfrm>
          <a:off x="2324100" y="4010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13990" name="AutoShape 12"/>
        <xdr:cNvSpPr>
          <a:spLocks/>
        </xdr:cNvSpPr>
      </xdr:nvSpPr>
      <xdr:spPr bwMode="auto">
        <a:xfrm>
          <a:off x="2324100" y="4543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2581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2583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6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6</xdr:col>
      <xdr:colOff>142875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71625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G10" sqref="G10"/>
    </sheetView>
  </sheetViews>
  <sheetFormatPr defaultRowHeight="17.25"/>
  <cols>
    <col min="1" max="1" width="3" style="319" customWidth="1"/>
    <col min="2" max="2" width="2.19921875" style="319" customWidth="1"/>
    <col min="3" max="3" width="23" style="319" customWidth="1"/>
    <col min="4" max="256" width="8.796875" style="319"/>
    <col min="257" max="257" width="3" style="319" customWidth="1"/>
    <col min="258" max="258" width="2.19921875" style="319" customWidth="1"/>
    <col min="259" max="259" width="23" style="319" customWidth="1"/>
    <col min="260" max="512" width="8.796875" style="319"/>
    <col min="513" max="513" width="3" style="319" customWidth="1"/>
    <col min="514" max="514" width="2.19921875" style="319" customWidth="1"/>
    <col min="515" max="515" width="23" style="319" customWidth="1"/>
    <col min="516" max="768" width="8.796875" style="319"/>
    <col min="769" max="769" width="3" style="319" customWidth="1"/>
    <col min="770" max="770" width="2.19921875" style="319" customWidth="1"/>
    <col min="771" max="771" width="23" style="319" customWidth="1"/>
    <col min="772" max="1024" width="8.796875" style="319"/>
    <col min="1025" max="1025" width="3" style="319" customWidth="1"/>
    <col min="1026" max="1026" width="2.19921875" style="319" customWidth="1"/>
    <col min="1027" max="1027" width="23" style="319" customWidth="1"/>
    <col min="1028" max="1280" width="8.796875" style="319"/>
    <col min="1281" max="1281" width="3" style="319" customWidth="1"/>
    <col min="1282" max="1282" width="2.19921875" style="319" customWidth="1"/>
    <col min="1283" max="1283" width="23" style="319" customWidth="1"/>
    <col min="1284" max="1536" width="8.796875" style="319"/>
    <col min="1537" max="1537" width="3" style="319" customWidth="1"/>
    <col min="1538" max="1538" width="2.19921875" style="319" customWidth="1"/>
    <col min="1539" max="1539" width="23" style="319" customWidth="1"/>
    <col min="1540" max="1792" width="8.796875" style="319"/>
    <col min="1793" max="1793" width="3" style="319" customWidth="1"/>
    <col min="1794" max="1794" width="2.19921875" style="319" customWidth="1"/>
    <col min="1795" max="1795" width="23" style="319" customWidth="1"/>
    <col min="1796" max="2048" width="8.796875" style="319"/>
    <col min="2049" max="2049" width="3" style="319" customWidth="1"/>
    <col min="2050" max="2050" width="2.19921875" style="319" customWidth="1"/>
    <col min="2051" max="2051" width="23" style="319" customWidth="1"/>
    <col min="2052" max="2304" width="8.796875" style="319"/>
    <col min="2305" max="2305" width="3" style="319" customWidth="1"/>
    <col min="2306" max="2306" width="2.19921875" style="319" customWidth="1"/>
    <col min="2307" max="2307" width="23" style="319" customWidth="1"/>
    <col min="2308" max="2560" width="8.796875" style="319"/>
    <col min="2561" max="2561" width="3" style="319" customWidth="1"/>
    <col min="2562" max="2562" width="2.19921875" style="319" customWidth="1"/>
    <col min="2563" max="2563" width="23" style="319" customWidth="1"/>
    <col min="2564" max="2816" width="8.796875" style="319"/>
    <col min="2817" max="2817" width="3" style="319" customWidth="1"/>
    <col min="2818" max="2818" width="2.19921875" style="319" customWidth="1"/>
    <col min="2819" max="2819" width="23" style="319" customWidth="1"/>
    <col min="2820" max="3072" width="8.796875" style="319"/>
    <col min="3073" max="3073" width="3" style="319" customWidth="1"/>
    <col min="3074" max="3074" width="2.19921875" style="319" customWidth="1"/>
    <col min="3075" max="3075" width="23" style="319" customWidth="1"/>
    <col min="3076" max="3328" width="8.796875" style="319"/>
    <col min="3329" max="3329" width="3" style="319" customWidth="1"/>
    <col min="3330" max="3330" width="2.19921875" style="319" customWidth="1"/>
    <col min="3331" max="3331" width="23" style="319" customWidth="1"/>
    <col min="3332" max="3584" width="8.796875" style="319"/>
    <col min="3585" max="3585" width="3" style="319" customWidth="1"/>
    <col min="3586" max="3586" width="2.19921875" style="319" customWidth="1"/>
    <col min="3587" max="3587" width="23" style="319" customWidth="1"/>
    <col min="3588" max="3840" width="8.796875" style="319"/>
    <col min="3841" max="3841" width="3" style="319" customWidth="1"/>
    <col min="3842" max="3842" width="2.19921875" style="319" customWidth="1"/>
    <col min="3843" max="3843" width="23" style="319" customWidth="1"/>
    <col min="3844" max="4096" width="8.796875" style="319"/>
    <col min="4097" max="4097" width="3" style="319" customWidth="1"/>
    <col min="4098" max="4098" width="2.19921875" style="319" customWidth="1"/>
    <col min="4099" max="4099" width="23" style="319" customWidth="1"/>
    <col min="4100" max="4352" width="8.796875" style="319"/>
    <col min="4353" max="4353" width="3" style="319" customWidth="1"/>
    <col min="4354" max="4354" width="2.19921875" style="319" customWidth="1"/>
    <col min="4355" max="4355" width="23" style="319" customWidth="1"/>
    <col min="4356" max="4608" width="8.796875" style="319"/>
    <col min="4609" max="4609" width="3" style="319" customWidth="1"/>
    <col min="4610" max="4610" width="2.19921875" style="319" customWidth="1"/>
    <col min="4611" max="4611" width="23" style="319" customWidth="1"/>
    <col min="4612" max="4864" width="8.796875" style="319"/>
    <col min="4865" max="4865" width="3" style="319" customWidth="1"/>
    <col min="4866" max="4866" width="2.19921875" style="319" customWidth="1"/>
    <col min="4867" max="4867" width="23" style="319" customWidth="1"/>
    <col min="4868" max="5120" width="8.796875" style="319"/>
    <col min="5121" max="5121" width="3" style="319" customWidth="1"/>
    <col min="5122" max="5122" width="2.19921875" style="319" customWidth="1"/>
    <col min="5123" max="5123" width="23" style="319" customWidth="1"/>
    <col min="5124" max="5376" width="8.796875" style="319"/>
    <col min="5377" max="5377" width="3" style="319" customWidth="1"/>
    <col min="5378" max="5378" width="2.19921875" style="319" customWidth="1"/>
    <col min="5379" max="5379" width="23" style="319" customWidth="1"/>
    <col min="5380" max="5632" width="8.796875" style="319"/>
    <col min="5633" max="5633" width="3" style="319" customWidth="1"/>
    <col min="5634" max="5634" width="2.19921875" style="319" customWidth="1"/>
    <col min="5635" max="5635" width="23" style="319" customWidth="1"/>
    <col min="5636" max="5888" width="8.796875" style="319"/>
    <col min="5889" max="5889" width="3" style="319" customWidth="1"/>
    <col min="5890" max="5890" width="2.19921875" style="319" customWidth="1"/>
    <col min="5891" max="5891" width="23" style="319" customWidth="1"/>
    <col min="5892" max="6144" width="8.796875" style="319"/>
    <col min="6145" max="6145" width="3" style="319" customWidth="1"/>
    <col min="6146" max="6146" width="2.19921875" style="319" customWidth="1"/>
    <col min="6147" max="6147" width="23" style="319" customWidth="1"/>
    <col min="6148" max="6400" width="8.796875" style="319"/>
    <col min="6401" max="6401" width="3" style="319" customWidth="1"/>
    <col min="6402" max="6402" width="2.19921875" style="319" customWidth="1"/>
    <col min="6403" max="6403" width="23" style="319" customWidth="1"/>
    <col min="6404" max="6656" width="8.796875" style="319"/>
    <col min="6657" max="6657" width="3" style="319" customWidth="1"/>
    <col min="6658" max="6658" width="2.19921875" style="319" customWidth="1"/>
    <col min="6659" max="6659" width="23" style="319" customWidth="1"/>
    <col min="6660" max="6912" width="8.796875" style="319"/>
    <col min="6913" max="6913" width="3" style="319" customWidth="1"/>
    <col min="6914" max="6914" width="2.19921875" style="319" customWidth="1"/>
    <col min="6915" max="6915" width="23" style="319" customWidth="1"/>
    <col min="6916" max="7168" width="8.796875" style="319"/>
    <col min="7169" max="7169" width="3" style="319" customWidth="1"/>
    <col min="7170" max="7170" width="2.19921875" style="319" customWidth="1"/>
    <col min="7171" max="7171" width="23" style="319" customWidth="1"/>
    <col min="7172" max="7424" width="8.796875" style="319"/>
    <col min="7425" max="7425" width="3" style="319" customWidth="1"/>
    <col min="7426" max="7426" width="2.19921875" style="319" customWidth="1"/>
    <col min="7427" max="7427" width="23" style="319" customWidth="1"/>
    <col min="7428" max="7680" width="8.796875" style="319"/>
    <col min="7681" max="7681" width="3" style="319" customWidth="1"/>
    <col min="7682" max="7682" width="2.19921875" style="319" customWidth="1"/>
    <col min="7683" max="7683" width="23" style="319" customWidth="1"/>
    <col min="7684" max="7936" width="8.796875" style="319"/>
    <col min="7937" max="7937" width="3" style="319" customWidth="1"/>
    <col min="7938" max="7938" width="2.19921875" style="319" customWidth="1"/>
    <col min="7939" max="7939" width="23" style="319" customWidth="1"/>
    <col min="7940" max="8192" width="8.796875" style="319"/>
    <col min="8193" max="8193" width="3" style="319" customWidth="1"/>
    <col min="8194" max="8194" width="2.19921875" style="319" customWidth="1"/>
    <col min="8195" max="8195" width="23" style="319" customWidth="1"/>
    <col min="8196" max="8448" width="8.796875" style="319"/>
    <col min="8449" max="8449" width="3" style="319" customWidth="1"/>
    <col min="8450" max="8450" width="2.19921875" style="319" customWidth="1"/>
    <col min="8451" max="8451" width="23" style="319" customWidth="1"/>
    <col min="8452" max="8704" width="8.796875" style="319"/>
    <col min="8705" max="8705" width="3" style="319" customWidth="1"/>
    <col min="8706" max="8706" width="2.19921875" style="319" customWidth="1"/>
    <col min="8707" max="8707" width="23" style="319" customWidth="1"/>
    <col min="8708" max="8960" width="8.796875" style="319"/>
    <col min="8961" max="8961" width="3" style="319" customWidth="1"/>
    <col min="8962" max="8962" width="2.19921875" style="319" customWidth="1"/>
    <col min="8963" max="8963" width="23" style="319" customWidth="1"/>
    <col min="8964" max="9216" width="8.796875" style="319"/>
    <col min="9217" max="9217" width="3" style="319" customWidth="1"/>
    <col min="9218" max="9218" width="2.19921875" style="319" customWidth="1"/>
    <col min="9219" max="9219" width="23" style="319" customWidth="1"/>
    <col min="9220" max="9472" width="8.796875" style="319"/>
    <col min="9473" max="9473" width="3" style="319" customWidth="1"/>
    <col min="9474" max="9474" width="2.19921875" style="319" customWidth="1"/>
    <col min="9475" max="9475" width="23" style="319" customWidth="1"/>
    <col min="9476" max="9728" width="8.796875" style="319"/>
    <col min="9729" max="9729" width="3" style="319" customWidth="1"/>
    <col min="9730" max="9730" width="2.19921875" style="319" customWidth="1"/>
    <col min="9731" max="9731" width="23" style="319" customWidth="1"/>
    <col min="9732" max="9984" width="8.796875" style="319"/>
    <col min="9985" max="9985" width="3" style="319" customWidth="1"/>
    <col min="9986" max="9986" width="2.19921875" style="319" customWidth="1"/>
    <col min="9987" max="9987" width="23" style="319" customWidth="1"/>
    <col min="9988" max="10240" width="8.796875" style="319"/>
    <col min="10241" max="10241" width="3" style="319" customWidth="1"/>
    <col min="10242" max="10242" width="2.19921875" style="319" customWidth="1"/>
    <col min="10243" max="10243" width="23" style="319" customWidth="1"/>
    <col min="10244" max="10496" width="8.796875" style="319"/>
    <col min="10497" max="10497" width="3" style="319" customWidth="1"/>
    <col min="10498" max="10498" width="2.19921875" style="319" customWidth="1"/>
    <col min="10499" max="10499" width="23" style="319" customWidth="1"/>
    <col min="10500" max="10752" width="8.796875" style="319"/>
    <col min="10753" max="10753" width="3" style="319" customWidth="1"/>
    <col min="10754" max="10754" width="2.19921875" style="319" customWidth="1"/>
    <col min="10755" max="10755" width="23" style="319" customWidth="1"/>
    <col min="10756" max="11008" width="8.796875" style="319"/>
    <col min="11009" max="11009" width="3" style="319" customWidth="1"/>
    <col min="11010" max="11010" width="2.19921875" style="319" customWidth="1"/>
    <col min="11011" max="11011" width="23" style="319" customWidth="1"/>
    <col min="11012" max="11264" width="8.796875" style="319"/>
    <col min="11265" max="11265" width="3" style="319" customWidth="1"/>
    <col min="11266" max="11266" width="2.19921875" style="319" customWidth="1"/>
    <col min="11267" max="11267" width="23" style="319" customWidth="1"/>
    <col min="11268" max="11520" width="8.796875" style="319"/>
    <col min="11521" max="11521" width="3" style="319" customWidth="1"/>
    <col min="11522" max="11522" width="2.19921875" style="319" customWidth="1"/>
    <col min="11523" max="11523" width="23" style="319" customWidth="1"/>
    <col min="11524" max="11776" width="8.796875" style="319"/>
    <col min="11777" max="11777" width="3" style="319" customWidth="1"/>
    <col min="11778" max="11778" width="2.19921875" style="319" customWidth="1"/>
    <col min="11779" max="11779" width="23" style="319" customWidth="1"/>
    <col min="11780" max="12032" width="8.796875" style="319"/>
    <col min="12033" max="12033" width="3" style="319" customWidth="1"/>
    <col min="12034" max="12034" width="2.19921875" style="319" customWidth="1"/>
    <col min="12035" max="12035" width="23" style="319" customWidth="1"/>
    <col min="12036" max="12288" width="8.796875" style="319"/>
    <col min="12289" max="12289" width="3" style="319" customWidth="1"/>
    <col min="12290" max="12290" width="2.19921875" style="319" customWidth="1"/>
    <col min="12291" max="12291" width="23" style="319" customWidth="1"/>
    <col min="12292" max="12544" width="8.796875" style="319"/>
    <col min="12545" max="12545" width="3" style="319" customWidth="1"/>
    <col min="12546" max="12546" width="2.19921875" style="319" customWidth="1"/>
    <col min="12547" max="12547" width="23" style="319" customWidth="1"/>
    <col min="12548" max="12800" width="8.796875" style="319"/>
    <col min="12801" max="12801" width="3" style="319" customWidth="1"/>
    <col min="12802" max="12802" width="2.19921875" style="319" customWidth="1"/>
    <col min="12803" max="12803" width="23" style="319" customWidth="1"/>
    <col min="12804" max="13056" width="8.796875" style="319"/>
    <col min="13057" max="13057" width="3" style="319" customWidth="1"/>
    <col min="13058" max="13058" width="2.19921875" style="319" customWidth="1"/>
    <col min="13059" max="13059" width="23" style="319" customWidth="1"/>
    <col min="13060" max="13312" width="8.796875" style="319"/>
    <col min="13313" max="13313" width="3" style="319" customWidth="1"/>
    <col min="13314" max="13314" width="2.19921875" style="319" customWidth="1"/>
    <col min="13315" max="13315" width="23" style="319" customWidth="1"/>
    <col min="13316" max="13568" width="8.796875" style="319"/>
    <col min="13569" max="13569" width="3" style="319" customWidth="1"/>
    <col min="13570" max="13570" width="2.19921875" style="319" customWidth="1"/>
    <col min="13571" max="13571" width="23" style="319" customWidth="1"/>
    <col min="13572" max="13824" width="8.796875" style="319"/>
    <col min="13825" max="13825" width="3" style="319" customWidth="1"/>
    <col min="13826" max="13826" width="2.19921875" style="319" customWidth="1"/>
    <col min="13827" max="13827" width="23" style="319" customWidth="1"/>
    <col min="13828" max="14080" width="8.796875" style="319"/>
    <col min="14081" max="14081" width="3" style="319" customWidth="1"/>
    <col min="14082" max="14082" width="2.19921875" style="319" customWidth="1"/>
    <col min="14083" max="14083" width="23" style="319" customWidth="1"/>
    <col min="14084" max="14336" width="8.796875" style="319"/>
    <col min="14337" max="14337" width="3" style="319" customWidth="1"/>
    <col min="14338" max="14338" width="2.19921875" style="319" customWidth="1"/>
    <col min="14339" max="14339" width="23" style="319" customWidth="1"/>
    <col min="14340" max="14592" width="8.796875" style="319"/>
    <col min="14593" max="14593" width="3" style="319" customWidth="1"/>
    <col min="14594" max="14594" width="2.19921875" style="319" customWidth="1"/>
    <col min="14595" max="14595" width="23" style="319" customWidth="1"/>
    <col min="14596" max="14848" width="8.796875" style="319"/>
    <col min="14849" max="14849" width="3" style="319" customWidth="1"/>
    <col min="14850" max="14850" width="2.19921875" style="319" customWidth="1"/>
    <col min="14851" max="14851" width="23" style="319" customWidth="1"/>
    <col min="14852" max="15104" width="8.796875" style="319"/>
    <col min="15105" max="15105" width="3" style="319" customWidth="1"/>
    <col min="15106" max="15106" width="2.19921875" style="319" customWidth="1"/>
    <col min="15107" max="15107" width="23" style="319" customWidth="1"/>
    <col min="15108" max="15360" width="8.796875" style="319"/>
    <col min="15361" max="15361" width="3" style="319" customWidth="1"/>
    <col min="15362" max="15362" width="2.19921875" style="319" customWidth="1"/>
    <col min="15363" max="15363" width="23" style="319" customWidth="1"/>
    <col min="15364" max="15616" width="8.796875" style="319"/>
    <col min="15617" max="15617" width="3" style="319" customWidth="1"/>
    <col min="15618" max="15618" width="2.19921875" style="319" customWidth="1"/>
    <col min="15619" max="15619" width="23" style="319" customWidth="1"/>
    <col min="15620" max="15872" width="8.796875" style="319"/>
    <col min="15873" max="15873" width="3" style="319" customWidth="1"/>
    <col min="15874" max="15874" width="2.19921875" style="319" customWidth="1"/>
    <col min="15875" max="15875" width="23" style="319" customWidth="1"/>
    <col min="15876" max="16128" width="8.796875" style="319"/>
    <col min="16129" max="16129" width="3" style="319" customWidth="1"/>
    <col min="16130" max="16130" width="2.19921875" style="319" customWidth="1"/>
    <col min="16131" max="16131" width="23" style="319" customWidth="1"/>
    <col min="16132" max="16384" width="8.796875" style="319"/>
  </cols>
  <sheetData>
    <row r="1" spans="1:3" ht="19.5" customHeight="1">
      <c r="A1" s="326" t="s">
        <v>343</v>
      </c>
      <c r="B1" s="327"/>
      <c r="C1" s="327"/>
    </row>
    <row r="2" spans="1:3" ht="13.5" customHeight="1">
      <c r="A2" s="320"/>
      <c r="B2" s="321"/>
      <c r="C2" s="321"/>
    </row>
    <row r="3" spans="1:3" ht="13.5" customHeight="1">
      <c r="A3" s="322">
        <v>145</v>
      </c>
      <c r="B3" s="321"/>
      <c r="C3" s="323" t="s">
        <v>344</v>
      </c>
    </row>
    <row r="4" spans="1:3" ht="13.5" customHeight="1">
      <c r="A4" s="322">
        <v>146</v>
      </c>
      <c r="B4" s="321"/>
      <c r="C4" s="321" t="s">
        <v>345</v>
      </c>
    </row>
    <row r="5" spans="1:3" ht="13.5" customHeight="1">
      <c r="A5" s="322"/>
      <c r="B5" s="324" t="s">
        <v>346</v>
      </c>
      <c r="C5" s="323" t="s">
        <v>347</v>
      </c>
    </row>
    <row r="6" spans="1:3" ht="13.5" customHeight="1">
      <c r="A6" s="322"/>
      <c r="B6" s="324" t="s">
        <v>348</v>
      </c>
      <c r="C6" s="323" t="s">
        <v>349</v>
      </c>
    </row>
    <row r="7" spans="1:3" ht="13.5" customHeight="1">
      <c r="A7" s="322"/>
      <c r="B7" s="324" t="s">
        <v>350</v>
      </c>
      <c r="C7" s="323" t="s">
        <v>351</v>
      </c>
    </row>
    <row r="8" spans="1:3" ht="13.5" customHeight="1">
      <c r="A8" s="322"/>
      <c r="B8" s="324" t="s">
        <v>352</v>
      </c>
      <c r="C8" s="323" t="s">
        <v>353</v>
      </c>
    </row>
    <row r="9" spans="1:3" ht="13.5" customHeight="1">
      <c r="A9" s="322">
        <v>147</v>
      </c>
      <c r="B9" s="321"/>
      <c r="C9" s="323" t="s">
        <v>354</v>
      </c>
    </row>
    <row r="10" spans="1:3" ht="13.5" customHeight="1">
      <c r="A10" s="322">
        <v>148</v>
      </c>
      <c r="B10" s="321"/>
      <c r="C10" s="323" t="s">
        <v>355</v>
      </c>
    </row>
    <row r="11" spans="1:3" ht="13.5" customHeight="1">
      <c r="A11" s="322">
        <v>149</v>
      </c>
      <c r="B11" s="321"/>
      <c r="C11" s="323" t="s">
        <v>356</v>
      </c>
    </row>
    <row r="12" spans="1:3" ht="13.5" customHeight="1">
      <c r="A12" s="322">
        <v>150</v>
      </c>
      <c r="B12" s="321"/>
      <c r="C12" s="323" t="s">
        <v>357</v>
      </c>
    </row>
    <row r="13" spans="1:3" ht="13.5" customHeight="1">
      <c r="A13" s="322">
        <v>151</v>
      </c>
      <c r="B13" s="321"/>
      <c r="C13" s="323" t="s">
        <v>358</v>
      </c>
    </row>
    <row r="14" spans="1:3" ht="13.5" customHeight="1">
      <c r="A14" s="322">
        <v>152</v>
      </c>
      <c r="B14" s="321"/>
      <c r="C14" s="323" t="s">
        <v>359</v>
      </c>
    </row>
    <row r="15" spans="1:3" ht="13.5" customHeight="1">
      <c r="A15" s="322">
        <v>153</v>
      </c>
      <c r="B15" s="321"/>
      <c r="C15" s="323" t="s">
        <v>360</v>
      </c>
    </row>
    <row r="16" spans="1:3">
      <c r="A16" s="325"/>
      <c r="B16" s="325"/>
      <c r="C16" s="325"/>
    </row>
  </sheetData>
  <mergeCells count="1">
    <mergeCell ref="A1:C1"/>
  </mergeCells>
  <phoneticPr fontId="3"/>
  <hyperlinks>
    <hyperlink ref="C3" location="'145'!A1" display="国税賦課及び徴収状況"/>
    <hyperlink ref="C5" location="'146(1)'!A1" display="収入総括"/>
    <hyperlink ref="C6" location="'146(2)(3)'!A1" display="現年度調定及び徴収状況"/>
    <hyperlink ref="C7" location="'146(2)(3)'!A1" display="滞納繰越分の徴収状況"/>
    <hyperlink ref="C8" location="'146(4)'!A1" display="税外収入状況"/>
    <hyperlink ref="C9" location="'147'!A1" display="徳島県一般会計決算額"/>
    <hyperlink ref="C10" location="'148'!A1" display="徳島県特別会計決算額"/>
    <hyperlink ref="C11" location="'149'!A1" display="徳島県企業会計収入支出決算額"/>
    <hyperlink ref="C12" location="'150'!A1" display="主な県有財産"/>
    <hyperlink ref="C13" location="'151'!A1" display="徳島県債目的別現在高"/>
    <hyperlink ref="C14" location="'152 '!A1" display="市町村別普通会計決算状況"/>
    <hyperlink ref="C15" location="'153 '!A1" display="市町村別・税目別市町村税徴収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O28"/>
  <sheetViews>
    <sheetView defaultGridColor="0" colorId="22" zoomScaleNormal="100" zoomScaleSheetLayoutView="100" workbookViewId="0"/>
  </sheetViews>
  <sheetFormatPr defaultColWidth="10.69921875" defaultRowHeight="13.5"/>
  <cols>
    <col min="1" max="2" width="10.69921875" style="260"/>
    <col min="3" max="3" width="2.19921875" style="260" customWidth="1"/>
    <col min="4" max="4" width="0.59765625" style="260" customWidth="1"/>
    <col min="5" max="5" width="1.3984375" style="260" customWidth="1"/>
    <col min="6" max="6" width="0.8984375" style="260" customWidth="1"/>
    <col min="7" max="7" width="9" style="260" customWidth="1"/>
    <col min="8" max="8" width="6.3984375" style="260" customWidth="1"/>
    <col min="9" max="9" width="9.296875" style="260" customWidth="1"/>
    <col min="10" max="12" width="8.5" style="260" customWidth="1"/>
    <col min="13" max="13" width="8.09765625" style="260" customWidth="1"/>
    <col min="14" max="14" width="9.296875" style="260" customWidth="1"/>
    <col min="15" max="16384" width="10.69921875" style="260"/>
  </cols>
  <sheetData>
    <row r="2" spans="1:15" ht="21" customHeight="1">
      <c r="C2" s="400" t="s">
        <v>290</v>
      </c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3" spans="1:15" ht="19.5" customHeight="1" thickBo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 t="s">
        <v>291</v>
      </c>
    </row>
    <row r="4" spans="1:15" s="266" customFormat="1" ht="17.25" customHeight="1">
      <c r="A4" s="263"/>
      <c r="B4" s="263"/>
      <c r="C4" s="401" t="s">
        <v>87</v>
      </c>
      <c r="D4" s="401"/>
      <c r="E4" s="401"/>
      <c r="F4" s="401"/>
      <c r="G4" s="401"/>
      <c r="H4" s="402"/>
      <c r="I4" s="264" t="s">
        <v>292</v>
      </c>
      <c r="J4" s="264" t="s">
        <v>293</v>
      </c>
      <c r="K4" s="405" t="s">
        <v>294</v>
      </c>
      <c r="L4" s="406"/>
      <c r="M4" s="407"/>
      <c r="N4" s="265" t="s">
        <v>295</v>
      </c>
    </row>
    <row r="5" spans="1:15" s="266" customFormat="1" ht="12">
      <c r="C5" s="403"/>
      <c r="D5" s="403"/>
      <c r="E5" s="403"/>
      <c r="F5" s="403"/>
      <c r="G5" s="403"/>
      <c r="H5" s="404"/>
      <c r="I5" s="267" t="s">
        <v>88</v>
      </c>
      <c r="J5" s="268" t="s">
        <v>89</v>
      </c>
      <c r="K5" s="268" t="s">
        <v>3</v>
      </c>
      <c r="L5" s="268" t="s">
        <v>90</v>
      </c>
      <c r="M5" s="268" t="s">
        <v>91</v>
      </c>
      <c r="N5" s="269" t="s">
        <v>92</v>
      </c>
    </row>
    <row r="6" spans="1:15" s="266" customFormat="1" ht="14.1" customHeight="1">
      <c r="C6" s="408" t="s">
        <v>296</v>
      </c>
      <c r="D6" s="408"/>
      <c r="E6" s="408"/>
      <c r="F6" s="408"/>
      <c r="G6" s="408"/>
      <c r="H6" s="409"/>
      <c r="I6" s="270">
        <v>913473865</v>
      </c>
      <c r="J6" s="270">
        <v>55136133</v>
      </c>
      <c r="K6" s="270">
        <f t="shared" ref="K6:K26" si="0">IF(SUM(L6:M6)=0,"-",SUM(L6:M6))</f>
        <v>84912739</v>
      </c>
      <c r="L6" s="270">
        <v>72792563</v>
      </c>
      <c r="M6" s="270">
        <v>12120176</v>
      </c>
      <c r="N6" s="270">
        <f>(I6+J6)-L6</f>
        <v>895817435</v>
      </c>
    </row>
    <row r="7" spans="1:15" s="266" customFormat="1" ht="14.1" customHeight="1">
      <c r="C7" s="271">
        <v>1</v>
      </c>
      <c r="D7" s="272"/>
      <c r="E7" s="410" t="s">
        <v>297</v>
      </c>
      <c r="F7" s="410"/>
      <c r="G7" s="410"/>
      <c r="H7" s="273" t="s">
        <v>93</v>
      </c>
      <c r="I7" s="270">
        <v>267579430</v>
      </c>
      <c r="J7" s="270">
        <v>17499000</v>
      </c>
      <c r="K7" s="270">
        <f t="shared" si="0"/>
        <v>36289774</v>
      </c>
      <c r="L7" s="270">
        <v>32439421</v>
      </c>
      <c r="M7" s="270">
        <v>3850353</v>
      </c>
      <c r="N7" s="270">
        <f t="shared" ref="N7:N27" si="1">(I7+J7)-L7</f>
        <v>252639009</v>
      </c>
      <c r="O7" s="274"/>
    </row>
    <row r="8" spans="1:15" s="266" customFormat="1" ht="14.1" customHeight="1">
      <c r="C8" s="271">
        <v>2</v>
      </c>
      <c r="D8" s="272"/>
      <c r="E8" s="410" t="s">
        <v>231</v>
      </c>
      <c r="F8" s="410"/>
      <c r="G8" s="410"/>
      <c r="H8" s="273" t="s">
        <v>93</v>
      </c>
      <c r="I8" s="270">
        <v>5249236</v>
      </c>
      <c r="J8" s="270">
        <v>210000</v>
      </c>
      <c r="K8" s="270">
        <f t="shared" si="0"/>
        <v>601799</v>
      </c>
      <c r="L8" s="270">
        <v>510305</v>
      </c>
      <c r="M8" s="270">
        <v>91494</v>
      </c>
      <c r="N8" s="270">
        <f t="shared" si="1"/>
        <v>4948931</v>
      </c>
    </row>
    <row r="9" spans="1:15" s="266" customFormat="1" ht="14.1" customHeight="1">
      <c r="C9" s="271">
        <v>3</v>
      </c>
      <c r="D9" s="272"/>
      <c r="E9" s="410" t="s">
        <v>232</v>
      </c>
      <c r="F9" s="410"/>
      <c r="G9" s="410"/>
      <c r="H9" s="273" t="s">
        <v>93</v>
      </c>
      <c r="I9" s="270">
        <v>5654103</v>
      </c>
      <c r="J9" s="270">
        <v>626000</v>
      </c>
      <c r="K9" s="270">
        <f t="shared" si="0"/>
        <v>1655778</v>
      </c>
      <c r="L9" s="270">
        <v>1606996</v>
      </c>
      <c r="M9" s="270">
        <v>48782</v>
      </c>
      <c r="N9" s="270">
        <f t="shared" si="1"/>
        <v>4673107</v>
      </c>
    </row>
    <row r="10" spans="1:15" s="266" customFormat="1" ht="14.1" customHeight="1">
      <c r="C10" s="271"/>
      <c r="D10" s="411" t="s">
        <v>94</v>
      </c>
      <c r="E10" s="411"/>
      <c r="F10" s="412" t="s">
        <v>233</v>
      </c>
      <c r="G10" s="412"/>
      <c r="H10" s="273" t="s">
        <v>93</v>
      </c>
      <c r="I10" s="270">
        <v>20584</v>
      </c>
      <c r="J10" s="270" t="s">
        <v>178</v>
      </c>
      <c r="K10" s="270">
        <f t="shared" si="0"/>
        <v>10473</v>
      </c>
      <c r="L10" s="270">
        <v>10220</v>
      </c>
      <c r="M10" s="270">
        <v>253</v>
      </c>
      <c r="N10" s="270">
        <f t="shared" si="1"/>
        <v>10364</v>
      </c>
    </row>
    <row r="11" spans="1:15" s="266" customFormat="1" ht="14.1" customHeight="1">
      <c r="C11" s="271"/>
      <c r="D11" s="411" t="s">
        <v>95</v>
      </c>
      <c r="E11" s="411"/>
      <c r="F11" s="412" t="s">
        <v>234</v>
      </c>
      <c r="G11" s="412"/>
      <c r="H11" s="273" t="s">
        <v>93</v>
      </c>
      <c r="I11" s="270">
        <v>5633519</v>
      </c>
      <c r="J11" s="270">
        <v>626000</v>
      </c>
      <c r="K11" s="270">
        <f t="shared" si="0"/>
        <v>1645305</v>
      </c>
      <c r="L11" s="270">
        <v>1596776</v>
      </c>
      <c r="M11" s="270">
        <v>48529</v>
      </c>
      <c r="N11" s="270">
        <f t="shared" si="1"/>
        <v>4662743</v>
      </c>
    </row>
    <row r="12" spans="1:15" s="266" customFormat="1" ht="14.1" customHeight="1">
      <c r="C12" s="271">
        <v>4</v>
      </c>
      <c r="D12" s="271"/>
      <c r="E12" s="399" t="s">
        <v>248</v>
      </c>
      <c r="F12" s="399"/>
      <c r="G12" s="399"/>
      <c r="H12" s="273" t="s">
        <v>240</v>
      </c>
      <c r="I12" s="270">
        <v>13240000</v>
      </c>
      <c r="J12" s="270">
        <v>344000</v>
      </c>
      <c r="K12" s="270">
        <f t="shared" si="0"/>
        <v>513574</v>
      </c>
      <c r="L12" s="270">
        <v>455514</v>
      </c>
      <c r="M12" s="270">
        <v>58060</v>
      </c>
      <c r="N12" s="270">
        <f t="shared" si="1"/>
        <v>13128486</v>
      </c>
    </row>
    <row r="13" spans="1:15" s="266" customFormat="1" ht="14.1" customHeight="1">
      <c r="C13" s="271"/>
      <c r="D13" s="411" t="s">
        <v>94</v>
      </c>
      <c r="E13" s="411"/>
      <c r="F13" s="412" t="s">
        <v>235</v>
      </c>
      <c r="G13" s="412"/>
      <c r="H13" s="273" t="s">
        <v>93</v>
      </c>
      <c r="I13" s="270">
        <v>10159000</v>
      </c>
      <c r="J13" s="270">
        <v>344000</v>
      </c>
      <c r="K13" s="270">
        <f t="shared" si="0"/>
        <v>496764</v>
      </c>
      <c r="L13" s="270">
        <v>449884</v>
      </c>
      <c r="M13" s="270">
        <v>46880</v>
      </c>
      <c r="N13" s="270">
        <f t="shared" si="1"/>
        <v>10053116</v>
      </c>
    </row>
    <row r="14" spans="1:15" s="266" customFormat="1" ht="21" customHeight="1">
      <c r="C14" s="271"/>
      <c r="D14" s="411" t="s">
        <v>95</v>
      </c>
      <c r="E14" s="411"/>
      <c r="F14" s="415" t="s">
        <v>236</v>
      </c>
      <c r="G14" s="415"/>
      <c r="H14" s="273" t="s">
        <v>93</v>
      </c>
      <c r="I14" s="270">
        <v>3070000</v>
      </c>
      <c r="J14" s="270" t="s">
        <v>178</v>
      </c>
      <c r="K14" s="270">
        <f>IF(SUM(L14:M14)=0,"-",SUM(L14:M14))</f>
        <v>15883</v>
      </c>
      <c r="L14" s="270">
        <v>5630</v>
      </c>
      <c r="M14" s="270">
        <v>10253</v>
      </c>
      <c r="N14" s="270">
        <f t="shared" si="1"/>
        <v>3064370</v>
      </c>
    </row>
    <row r="15" spans="1:15" s="266" customFormat="1" ht="14.1" customHeight="1">
      <c r="C15" s="271"/>
      <c r="D15" s="416" t="s">
        <v>249</v>
      </c>
      <c r="E15" s="416"/>
      <c r="F15" s="412" t="s">
        <v>237</v>
      </c>
      <c r="G15" s="412"/>
      <c r="H15" s="273" t="s">
        <v>93</v>
      </c>
      <c r="I15" s="270">
        <v>11000</v>
      </c>
      <c r="J15" s="270" t="s">
        <v>178</v>
      </c>
      <c r="K15" s="270">
        <f>IF(SUM(L15:M15)=0,"-",SUM(L15:M15))</f>
        <v>927</v>
      </c>
      <c r="L15" s="270" t="s">
        <v>178</v>
      </c>
      <c r="M15" s="270">
        <v>927</v>
      </c>
      <c r="N15" s="270">
        <f t="shared" si="1"/>
        <v>11000</v>
      </c>
    </row>
    <row r="16" spans="1:15" s="266" customFormat="1" ht="14.1" customHeight="1">
      <c r="C16" s="271">
        <v>5</v>
      </c>
      <c r="D16" s="272"/>
      <c r="E16" s="410" t="s">
        <v>250</v>
      </c>
      <c r="F16" s="410"/>
      <c r="G16" s="410"/>
      <c r="H16" s="273" t="s">
        <v>93</v>
      </c>
      <c r="I16" s="270">
        <v>1890000</v>
      </c>
      <c r="J16" s="270">
        <v>1160000</v>
      </c>
      <c r="K16" s="270">
        <f t="shared" ref="K16" si="2">IF(SUM(L16:M16)=0,"-",SUM(L16:M16))</f>
        <v>15716</v>
      </c>
      <c r="L16" s="270" t="s">
        <v>178</v>
      </c>
      <c r="M16" s="270">
        <v>15716</v>
      </c>
      <c r="N16" s="270">
        <f t="shared" si="1"/>
        <v>3050000</v>
      </c>
    </row>
    <row r="17" spans="3:14" s="266" customFormat="1" ht="23.25" customHeight="1">
      <c r="C17" s="271">
        <v>6</v>
      </c>
      <c r="D17" s="272"/>
      <c r="E17" s="412" t="s">
        <v>112</v>
      </c>
      <c r="F17" s="412"/>
      <c r="G17" s="412"/>
      <c r="H17" s="273" t="s">
        <v>93</v>
      </c>
      <c r="I17" s="270">
        <v>4284380</v>
      </c>
      <c r="J17" s="270">
        <v>149000</v>
      </c>
      <c r="K17" s="270">
        <f t="shared" si="0"/>
        <v>432477</v>
      </c>
      <c r="L17" s="270">
        <v>367434</v>
      </c>
      <c r="M17" s="270">
        <v>65043</v>
      </c>
      <c r="N17" s="270">
        <f t="shared" si="1"/>
        <v>4065946</v>
      </c>
    </row>
    <row r="18" spans="3:14" s="266" customFormat="1" ht="14.1" customHeight="1">
      <c r="C18" s="271">
        <v>7</v>
      </c>
      <c r="D18" s="272"/>
      <c r="E18" s="410" t="s">
        <v>113</v>
      </c>
      <c r="F18" s="410"/>
      <c r="G18" s="410"/>
      <c r="H18" s="273" t="s">
        <v>93</v>
      </c>
      <c r="I18" s="270">
        <v>217081344</v>
      </c>
      <c r="J18" s="270">
        <v>5310000</v>
      </c>
      <c r="K18" s="270">
        <f t="shared" si="0"/>
        <v>20066379</v>
      </c>
      <c r="L18" s="270">
        <v>16789682</v>
      </c>
      <c r="M18" s="270">
        <v>3276697</v>
      </c>
      <c r="N18" s="270">
        <f t="shared" si="1"/>
        <v>205601662</v>
      </c>
    </row>
    <row r="19" spans="3:14" s="266" customFormat="1" ht="14.1" customHeight="1">
      <c r="C19" s="271">
        <v>8</v>
      </c>
      <c r="D19" s="272"/>
      <c r="E19" s="410" t="s">
        <v>114</v>
      </c>
      <c r="F19" s="410"/>
      <c r="G19" s="410"/>
      <c r="H19" s="273" t="s">
        <v>93</v>
      </c>
      <c r="I19" s="270">
        <v>10510968</v>
      </c>
      <c r="J19" s="270" t="s">
        <v>178</v>
      </c>
      <c r="K19" s="270">
        <f t="shared" si="0"/>
        <v>1389719</v>
      </c>
      <c r="L19" s="270">
        <v>1217331</v>
      </c>
      <c r="M19" s="270">
        <v>172388</v>
      </c>
      <c r="N19" s="270">
        <f t="shared" si="1"/>
        <v>9293637</v>
      </c>
    </row>
    <row r="20" spans="3:14" s="266" customFormat="1" ht="27.75" customHeight="1">
      <c r="C20" s="271">
        <v>9</v>
      </c>
      <c r="D20" s="272"/>
      <c r="E20" s="412" t="s">
        <v>238</v>
      </c>
      <c r="F20" s="412"/>
      <c r="G20" s="412"/>
      <c r="H20" s="273" t="s">
        <v>93</v>
      </c>
      <c r="I20" s="270" t="s">
        <v>178</v>
      </c>
      <c r="J20" s="270">
        <v>1586000</v>
      </c>
      <c r="K20" s="270" t="str">
        <f t="shared" si="0"/>
        <v>-</v>
      </c>
      <c r="L20" s="270" t="s">
        <v>178</v>
      </c>
      <c r="M20" s="270" t="s">
        <v>178</v>
      </c>
      <c r="N20" s="270">
        <f t="shared" si="1"/>
        <v>1586000</v>
      </c>
    </row>
    <row r="21" spans="3:14" s="266" customFormat="1" ht="14.1" customHeight="1">
      <c r="C21" s="271">
        <v>10</v>
      </c>
      <c r="D21" s="275"/>
      <c r="E21" s="413" t="s">
        <v>115</v>
      </c>
      <c r="F21" s="413"/>
      <c r="G21" s="413"/>
      <c r="H21" s="414"/>
      <c r="I21" s="270">
        <v>4299459</v>
      </c>
      <c r="J21" s="270" t="s">
        <v>178</v>
      </c>
      <c r="K21" s="270">
        <f t="shared" si="0"/>
        <v>581286</v>
      </c>
      <c r="L21" s="270">
        <v>509082</v>
      </c>
      <c r="M21" s="270">
        <v>72204</v>
      </c>
      <c r="N21" s="270">
        <f t="shared" si="1"/>
        <v>3790377</v>
      </c>
    </row>
    <row r="22" spans="3:14" s="266" customFormat="1" ht="14.1" customHeight="1">
      <c r="C22" s="271">
        <v>11</v>
      </c>
      <c r="D22" s="275"/>
      <c r="E22" s="418" t="s">
        <v>116</v>
      </c>
      <c r="F22" s="418"/>
      <c r="G22" s="418"/>
      <c r="H22" s="273" t="s">
        <v>93</v>
      </c>
      <c r="I22" s="270">
        <v>429611</v>
      </c>
      <c r="J22" s="270" t="s">
        <v>178</v>
      </c>
      <c r="K22" s="270">
        <f t="shared" si="0"/>
        <v>208625</v>
      </c>
      <c r="L22" s="270">
        <v>199239</v>
      </c>
      <c r="M22" s="270">
        <v>9386</v>
      </c>
      <c r="N22" s="270">
        <f t="shared" si="1"/>
        <v>230372</v>
      </c>
    </row>
    <row r="23" spans="3:14" s="266" customFormat="1" ht="14.1" customHeight="1">
      <c r="C23" s="271">
        <v>12</v>
      </c>
      <c r="D23" s="275"/>
      <c r="E23" s="413" t="s">
        <v>96</v>
      </c>
      <c r="F23" s="413"/>
      <c r="G23" s="413"/>
      <c r="H23" s="414"/>
      <c r="I23" s="270">
        <v>22969395</v>
      </c>
      <c r="J23" s="270" t="s">
        <v>178</v>
      </c>
      <c r="K23" s="270">
        <f t="shared" si="0"/>
        <v>665253</v>
      </c>
      <c r="L23" s="270">
        <v>351859</v>
      </c>
      <c r="M23" s="270">
        <v>313394</v>
      </c>
      <c r="N23" s="270">
        <f t="shared" si="1"/>
        <v>22617536</v>
      </c>
    </row>
    <row r="24" spans="3:14" s="276" customFormat="1" ht="16.5" customHeight="1">
      <c r="C24" s="271">
        <v>13</v>
      </c>
      <c r="D24" s="275"/>
      <c r="E24" s="413" t="s">
        <v>97</v>
      </c>
      <c r="F24" s="413"/>
      <c r="G24" s="413"/>
      <c r="H24" s="414"/>
      <c r="I24" s="270">
        <v>14038938</v>
      </c>
      <c r="J24" s="270">
        <v>4133</v>
      </c>
      <c r="K24" s="270">
        <f t="shared" si="0"/>
        <v>518747</v>
      </c>
      <c r="L24" s="270">
        <v>518349</v>
      </c>
      <c r="M24" s="270">
        <v>398</v>
      </c>
      <c r="N24" s="270">
        <f t="shared" si="1"/>
        <v>13524722</v>
      </c>
    </row>
    <row r="25" spans="3:14" ht="13.5" customHeight="1">
      <c r="C25" s="277"/>
      <c r="D25" s="275"/>
      <c r="E25" s="413" t="s">
        <v>117</v>
      </c>
      <c r="F25" s="413"/>
      <c r="G25" s="413"/>
      <c r="H25" s="414"/>
      <c r="I25" s="270">
        <v>11495238</v>
      </c>
      <c r="J25" s="270">
        <v>4133</v>
      </c>
      <c r="K25" s="270">
        <f t="shared" si="0"/>
        <v>447034</v>
      </c>
      <c r="L25" s="270">
        <v>446636</v>
      </c>
      <c r="M25" s="270">
        <v>398</v>
      </c>
      <c r="N25" s="270">
        <f t="shared" si="1"/>
        <v>11052735</v>
      </c>
    </row>
    <row r="26" spans="3:14" ht="13.5" customHeight="1">
      <c r="C26" s="277">
        <v>14</v>
      </c>
      <c r="D26" s="275"/>
      <c r="E26" s="410" t="s">
        <v>187</v>
      </c>
      <c r="F26" s="410"/>
      <c r="G26" s="410"/>
      <c r="H26" s="414"/>
      <c r="I26" s="270">
        <v>308675361</v>
      </c>
      <c r="J26" s="270">
        <v>28248000</v>
      </c>
      <c r="K26" s="270">
        <f t="shared" si="0"/>
        <v>18957243</v>
      </c>
      <c r="L26" s="270">
        <v>15381639</v>
      </c>
      <c r="M26" s="270">
        <v>3575604</v>
      </c>
      <c r="N26" s="270">
        <f t="shared" si="1"/>
        <v>321541722</v>
      </c>
    </row>
    <row r="27" spans="3:14" ht="14.25" customHeight="1" thickBot="1">
      <c r="C27" s="278">
        <v>15</v>
      </c>
      <c r="D27" s="279"/>
      <c r="E27" s="419" t="s">
        <v>98</v>
      </c>
      <c r="F27" s="419"/>
      <c r="G27" s="419"/>
      <c r="H27" s="420"/>
      <c r="I27" s="280">
        <v>37571640</v>
      </c>
      <c r="J27" s="280" t="s">
        <v>178</v>
      </c>
      <c r="K27" s="280">
        <f t="shared" ref="K27:M27" si="3">K6-SUM(K7:K9,K16:K24,K26,K12)</f>
        <v>3016369</v>
      </c>
      <c r="L27" s="280">
        <f t="shared" si="3"/>
        <v>2445712</v>
      </c>
      <c r="M27" s="280">
        <f t="shared" si="3"/>
        <v>570657</v>
      </c>
      <c r="N27" s="281">
        <f t="shared" si="1"/>
        <v>35125928</v>
      </c>
    </row>
    <row r="28" spans="3:14">
      <c r="C28" s="417" t="s">
        <v>99</v>
      </c>
      <c r="D28" s="417"/>
      <c r="E28" s="417"/>
      <c r="F28" s="417"/>
      <c r="G28" s="417"/>
      <c r="H28" s="282"/>
      <c r="I28" s="283"/>
      <c r="J28" s="282"/>
      <c r="K28" s="282"/>
      <c r="L28" s="282"/>
      <c r="M28" s="282"/>
      <c r="N28" s="284"/>
    </row>
  </sheetData>
  <mergeCells count="31">
    <mergeCell ref="C28:G28"/>
    <mergeCell ref="E22:G22"/>
    <mergeCell ref="E23:H23"/>
    <mergeCell ref="E24:H24"/>
    <mergeCell ref="E25:H25"/>
    <mergeCell ref="E26:H26"/>
    <mergeCell ref="E27:H27"/>
    <mergeCell ref="E21:H21"/>
    <mergeCell ref="D13:E13"/>
    <mergeCell ref="F13:G13"/>
    <mergeCell ref="D14:E14"/>
    <mergeCell ref="F14:G14"/>
    <mergeCell ref="D15:E15"/>
    <mergeCell ref="F15:G15"/>
    <mergeCell ref="E16:G16"/>
    <mergeCell ref="E17:G17"/>
    <mergeCell ref="E18:G18"/>
    <mergeCell ref="E19:G19"/>
    <mergeCell ref="E20:G20"/>
    <mergeCell ref="E12:G12"/>
    <mergeCell ref="C2:N2"/>
    <mergeCell ref="C4:H5"/>
    <mergeCell ref="K4:M4"/>
    <mergeCell ref="C6:H6"/>
    <mergeCell ref="E7:G7"/>
    <mergeCell ref="E8:G8"/>
    <mergeCell ref="E9:G9"/>
    <mergeCell ref="D10:E10"/>
    <mergeCell ref="F10:G10"/>
    <mergeCell ref="D11:E11"/>
    <mergeCell ref="F11:G11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2:M105"/>
  <sheetViews>
    <sheetView showGridLines="0" zoomScaleNormal="100" zoomScaleSheetLayoutView="100" workbookViewId="0"/>
  </sheetViews>
  <sheetFormatPr defaultColWidth="11.69921875" defaultRowHeight="13.5"/>
  <cols>
    <col min="1" max="1" width="10.19921875" style="29" customWidth="1"/>
    <col min="2" max="2" width="5.59765625" style="29" customWidth="1"/>
    <col min="3" max="4" width="7.19921875" style="29" customWidth="1"/>
    <col min="5" max="5" width="6.69921875" style="29" customWidth="1"/>
    <col min="6" max="7" width="6.5" style="29" customWidth="1"/>
    <col min="8" max="8" width="7.8984375" style="29" customWidth="1"/>
    <col min="9" max="9" width="6.5" style="29" customWidth="1"/>
    <col min="10" max="10" width="6.3984375" style="29" customWidth="1"/>
    <col min="11" max="11" width="6" style="29" customWidth="1"/>
    <col min="12" max="12" width="7" style="29" customWidth="1"/>
    <col min="13" max="13" width="11.69921875" style="29"/>
    <col min="14" max="14" width="11.796875" style="29" bestFit="1" customWidth="1"/>
    <col min="15" max="16384" width="11.69921875" style="29"/>
  </cols>
  <sheetData>
    <row r="2" spans="1:13" ht="28.5" customHeight="1">
      <c r="A2" s="28"/>
      <c r="B2" s="424" t="s">
        <v>342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</row>
    <row r="3" spans="1:13" s="30" customFormat="1" ht="19.5" customHeight="1" thickBot="1">
      <c r="B3" s="31"/>
      <c r="C3" s="32"/>
      <c r="D3" s="32"/>
      <c r="E3" s="32"/>
      <c r="F3" s="32"/>
      <c r="G3" s="32"/>
      <c r="H3" s="32"/>
      <c r="I3" s="32"/>
      <c r="J3" s="32"/>
      <c r="K3" s="32"/>
      <c r="L3" s="33" t="s">
        <v>304</v>
      </c>
      <c r="M3" s="34"/>
    </row>
    <row r="4" spans="1:13" s="35" customFormat="1" ht="17.25" customHeight="1">
      <c r="B4" s="36"/>
      <c r="C4" s="425" t="s">
        <v>305</v>
      </c>
      <c r="D4" s="425" t="s">
        <v>306</v>
      </c>
      <c r="E4" s="427" t="s">
        <v>307</v>
      </c>
      <c r="F4" s="427" t="s">
        <v>185</v>
      </c>
      <c r="G4" s="425" t="s">
        <v>100</v>
      </c>
      <c r="H4" s="429" t="s">
        <v>308</v>
      </c>
      <c r="I4" s="425" t="s">
        <v>101</v>
      </c>
      <c r="J4" s="427" t="s">
        <v>309</v>
      </c>
      <c r="K4" s="427" t="s">
        <v>183</v>
      </c>
      <c r="L4" s="421" t="s">
        <v>184</v>
      </c>
      <c r="M4" s="37"/>
    </row>
    <row r="5" spans="1:13" s="35" customFormat="1" ht="17.25" customHeight="1">
      <c r="B5" s="423" t="s">
        <v>310</v>
      </c>
      <c r="C5" s="426"/>
      <c r="D5" s="426"/>
      <c r="E5" s="428"/>
      <c r="F5" s="428"/>
      <c r="G5" s="426"/>
      <c r="H5" s="430"/>
      <c r="I5" s="426"/>
      <c r="J5" s="428"/>
      <c r="K5" s="428"/>
      <c r="L5" s="422"/>
      <c r="M5" s="37"/>
    </row>
    <row r="6" spans="1:13" s="38" customFormat="1" ht="10.5">
      <c r="B6" s="423"/>
      <c r="C6" s="39"/>
      <c r="D6" s="39"/>
      <c r="E6" s="40" t="s">
        <v>311</v>
      </c>
      <c r="F6" s="40"/>
      <c r="G6" s="41" t="s">
        <v>312</v>
      </c>
      <c r="H6" s="39"/>
      <c r="I6" s="39"/>
      <c r="J6" s="40"/>
      <c r="K6" s="40"/>
      <c r="L6" s="40" t="s">
        <v>313</v>
      </c>
      <c r="M6" s="42"/>
    </row>
    <row r="7" spans="1:13" s="38" customFormat="1" ht="10.5">
      <c r="B7" s="43"/>
      <c r="C7" s="44" t="s">
        <v>314</v>
      </c>
      <c r="D7" s="44" t="s">
        <v>315</v>
      </c>
      <c r="E7" s="44" t="s">
        <v>316</v>
      </c>
      <c r="F7" s="44" t="s">
        <v>317</v>
      </c>
      <c r="G7" s="44" t="s">
        <v>318</v>
      </c>
      <c r="H7" s="44" t="s">
        <v>319</v>
      </c>
      <c r="I7" s="44" t="s">
        <v>320</v>
      </c>
      <c r="J7" s="44" t="s">
        <v>321</v>
      </c>
      <c r="K7" s="44" t="s">
        <v>322</v>
      </c>
      <c r="L7" s="44" t="s">
        <v>323</v>
      </c>
      <c r="M7" s="42"/>
    </row>
    <row r="8" spans="1:13" s="35" customFormat="1" ht="24.95" customHeight="1">
      <c r="B8" s="45" t="s">
        <v>324</v>
      </c>
      <c r="C8" s="46">
        <v>362656778</v>
      </c>
      <c r="D8" s="46">
        <v>349735875</v>
      </c>
      <c r="E8" s="46">
        <v>12920903</v>
      </c>
      <c r="F8" s="46">
        <v>4440653</v>
      </c>
      <c r="G8" s="46">
        <v>8480250</v>
      </c>
      <c r="H8" s="46">
        <v>-920857</v>
      </c>
      <c r="I8" s="46">
        <v>8462403</v>
      </c>
      <c r="J8" s="46">
        <v>1149178</v>
      </c>
      <c r="K8" s="46">
        <v>3293312</v>
      </c>
      <c r="L8" s="46">
        <v>5397412</v>
      </c>
      <c r="M8" s="37"/>
    </row>
    <row r="9" spans="1:13" s="35" customFormat="1" ht="24.95" customHeight="1">
      <c r="B9" s="47" t="s">
        <v>325</v>
      </c>
      <c r="C9" s="46">
        <v>371736616</v>
      </c>
      <c r="D9" s="46">
        <v>357422196</v>
      </c>
      <c r="E9" s="46">
        <v>14314420</v>
      </c>
      <c r="F9" s="46">
        <v>4681445</v>
      </c>
      <c r="G9" s="46">
        <v>9632975</v>
      </c>
      <c r="H9" s="46">
        <v>1152725</v>
      </c>
      <c r="I9" s="46">
        <v>7367085</v>
      </c>
      <c r="J9" s="46">
        <v>1030557</v>
      </c>
      <c r="K9" s="46">
        <v>2590000</v>
      </c>
      <c r="L9" s="46">
        <v>6960367</v>
      </c>
      <c r="M9" s="37"/>
    </row>
    <row r="10" spans="1:13" s="35" customFormat="1" ht="24.95" customHeight="1">
      <c r="B10" s="47" t="s">
        <v>326</v>
      </c>
      <c r="C10" s="46">
        <f t="shared" ref="C10:L10" si="0">SUM(C12:C35)</f>
        <v>383503074</v>
      </c>
      <c r="D10" s="46">
        <f t="shared" si="0"/>
        <v>368014842</v>
      </c>
      <c r="E10" s="46">
        <f t="shared" si="0"/>
        <v>15488232</v>
      </c>
      <c r="F10" s="46">
        <f t="shared" si="0"/>
        <v>4686664</v>
      </c>
      <c r="G10" s="46">
        <f t="shared" si="0"/>
        <v>10801568</v>
      </c>
      <c r="H10" s="46">
        <f t="shared" si="0"/>
        <v>1168593</v>
      </c>
      <c r="I10" s="46">
        <f t="shared" si="0"/>
        <v>7074553</v>
      </c>
      <c r="J10" s="46">
        <f t="shared" si="0"/>
        <v>713824</v>
      </c>
      <c r="K10" s="46">
        <f t="shared" si="0"/>
        <v>2217822</v>
      </c>
      <c r="L10" s="46">
        <f t="shared" si="0"/>
        <v>6739148</v>
      </c>
      <c r="M10" s="37"/>
    </row>
    <row r="11" spans="1:13" s="35" customFormat="1" ht="24.95" customHeight="1">
      <c r="B11" s="48"/>
      <c r="C11" s="49"/>
      <c r="D11" s="46"/>
      <c r="E11" s="50"/>
      <c r="F11" s="50"/>
      <c r="G11" s="51"/>
      <c r="H11" s="51"/>
      <c r="I11" s="51"/>
      <c r="J11" s="52"/>
      <c r="K11" s="52"/>
      <c r="L11" s="51"/>
      <c r="M11" s="37"/>
    </row>
    <row r="12" spans="1:13" s="35" customFormat="1" ht="24.95" customHeight="1">
      <c r="B12" s="53" t="s">
        <v>123</v>
      </c>
      <c r="C12" s="54">
        <v>98154795</v>
      </c>
      <c r="D12" s="50">
        <v>95360791</v>
      </c>
      <c r="E12" s="50">
        <v>2794004</v>
      </c>
      <c r="F12" s="50">
        <v>1476910</v>
      </c>
      <c r="G12" s="51">
        <v>1317094</v>
      </c>
      <c r="H12" s="51">
        <v>842893</v>
      </c>
      <c r="I12" s="51">
        <v>15635</v>
      </c>
      <c r="J12" s="55">
        <v>0</v>
      </c>
      <c r="K12" s="56">
        <v>0</v>
      </c>
      <c r="L12" s="57">
        <v>858528</v>
      </c>
      <c r="M12" s="37"/>
    </row>
    <row r="13" spans="1:13" s="35" customFormat="1" ht="24.95" customHeight="1">
      <c r="B13" s="53" t="s">
        <v>124</v>
      </c>
      <c r="C13" s="54">
        <v>23758498</v>
      </c>
      <c r="D13" s="50">
        <v>23004488</v>
      </c>
      <c r="E13" s="50">
        <v>754010</v>
      </c>
      <c r="F13" s="50">
        <v>101452</v>
      </c>
      <c r="G13" s="51">
        <v>652558</v>
      </c>
      <c r="H13" s="51">
        <v>334119</v>
      </c>
      <c r="I13" s="51">
        <v>400891</v>
      </c>
      <c r="J13" s="55">
        <v>5350</v>
      </c>
      <c r="K13" s="51">
        <v>400000</v>
      </c>
      <c r="L13" s="51">
        <v>340360</v>
      </c>
      <c r="M13" s="37"/>
    </row>
    <row r="14" spans="1:13" s="35" customFormat="1" ht="24.95" customHeight="1">
      <c r="B14" s="53" t="s">
        <v>125</v>
      </c>
      <c r="C14" s="54">
        <v>15253451</v>
      </c>
      <c r="D14" s="50">
        <v>15090833</v>
      </c>
      <c r="E14" s="50">
        <v>162618</v>
      </c>
      <c r="F14" s="46">
        <v>101672</v>
      </c>
      <c r="G14" s="51">
        <v>60946</v>
      </c>
      <c r="H14" s="51">
        <v>11243</v>
      </c>
      <c r="I14" s="51">
        <v>171629</v>
      </c>
      <c r="J14" s="51">
        <v>4497</v>
      </c>
      <c r="K14" s="55">
        <v>0</v>
      </c>
      <c r="L14" s="51">
        <v>187369</v>
      </c>
      <c r="M14" s="37"/>
    </row>
    <row r="15" spans="1:13" s="35" customFormat="1" ht="24.95" customHeight="1">
      <c r="B15" s="53" t="s">
        <v>126</v>
      </c>
      <c r="C15" s="54">
        <v>37813178</v>
      </c>
      <c r="D15" s="50">
        <v>36478751</v>
      </c>
      <c r="E15" s="50">
        <v>1334427</v>
      </c>
      <c r="F15" s="50">
        <v>573980</v>
      </c>
      <c r="G15" s="51">
        <v>760447</v>
      </c>
      <c r="H15" s="51">
        <v>242117</v>
      </c>
      <c r="I15" s="51">
        <v>359406</v>
      </c>
      <c r="J15" s="55">
        <v>0</v>
      </c>
      <c r="K15" s="55">
        <v>0</v>
      </c>
      <c r="L15" s="51">
        <v>601523</v>
      </c>
      <c r="M15" s="37"/>
    </row>
    <row r="16" spans="1:13" s="35" customFormat="1" ht="24.95" customHeight="1">
      <c r="B16" s="58" t="s">
        <v>127</v>
      </c>
      <c r="C16" s="46">
        <v>20604838</v>
      </c>
      <c r="D16" s="46">
        <v>19643444</v>
      </c>
      <c r="E16" s="46">
        <v>961394</v>
      </c>
      <c r="F16" s="46">
        <v>96367</v>
      </c>
      <c r="G16" s="46">
        <v>865027</v>
      </c>
      <c r="H16" s="46">
        <v>35841</v>
      </c>
      <c r="I16" s="46">
        <v>70000</v>
      </c>
      <c r="J16" s="51">
        <v>185940</v>
      </c>
      <c r="K16" s="56">
        <v>0</v>
      </c>
      <c r="L16" s="46">
        <v>291781</v>
      </c>
      <c r="M16" s="37"/>
    </row>
    <row r="17" spans="2:13" s="35" customFormat="1" ht="24.95" customHeight="1">
      <c r="B17" s="53" t="s">
        <v>128</v>
      </c>
      <c r="C17" s="49">
        <v>25878094</v>
      </c>
      <c r="D17" s="46">
        <v>25205904</v>
      </c>
      <c r="E17" s="50">
        <v>672190</v>
      </c>
      <c r="F17" s="50">
        <v>264451</v>
      </c>
      <c r="G17" s="46">
        <v>407739</v>
      </c>
      <c r="H17" s="51">
        <v>-5685</v>
      </c>
      <c r="I17" s="51">
        <v>852064</v>
      </c>
      <c r="J17" s="51">
        <v>0</v>
      </c>
      <c r="K17" s="51">
        <v>550000</v>
      </c>
      <c r="L17" s="51">
        <v>296379</v>
      </c>
      <c r="M17" s="37"/>
    </row>
    <row r="18" spans="2:13" s="35" customFormat="1" ht="24.95" customHeight="1">
      <c r="B18" s="53" t="s">
        <v>129</v>
      </c>
      <c r="C18" s="54">
        <v>24127116</v>
      </c>
      <c r="D18" s="50">
        <v>23200444</v>
      </c>
      <c r="E18" s="50">
        <v>926672</v>
      </c>
      <c r="F18" s="50">
        <v>489516</v>
      </c>
      <c r="G18" s="51">
        <v>437156</v>
      </c>
      <c r="H18" s="51">
        <v>-157341</v>
      </c>
      <c r="I18" s="51">
        <v>955794</v>
      </c>
      <c r="J18" s="51">
        <v>0</v>
      </c>
      <c r="K18" s="56">
        <v>0</v>
      </c>
      <c r="L18" s="51">
        <v>798453</v>
      </c>
      <c r="M18" s="37"/>
    </row>
    <row r="19" spans="2:13" s="35" customFormat="1" ht="24.95" customHeight="1">
      <c r="B19" s="59" t="s">
        <v>130</v>
      </c>
      <c r="C19" s="46">
        <v>28152077</v>
      </c>
      <c r="D19" s="50">
        <v>27053931</v>
      </c>
      <c r="E19" s="50">
        <v>1098146</v>
      </c>
      <c r="F19" s="50">
        <v>157328</v>
      </c>
      <c r="G19" s="51">
        <v>940818</v>
      </c>
      <c r="H19" s="51">
        <v>113842</v>
      </c>
      <c r="I19" s="51">
        <v>761155</v>
      </c>
      <c r="J19" s="51">
        <v>224571</v>
      </c>
      <c r="K19" s="55">
        <v>0</v>
      </c>
      <c r="L19" s="51">
        <v>1099568</v>
      </c>
      <c r="M19" s="37"/>
    </row>
    <row r="20" spans="2:13" s="35" customFormat="1" ht="24.95" customHeight="1">
      <c r="B20" s="53" t="s">
        <v>131</v>
      </c>
      <c r="C20" s="54">
        <v>4163230</v>
      </c>
      <c r="D20" s="50">
        <v>3689461</v>
      </c>
      <c r="E20" s="50">
        <v>473769</v>
      </c>
      <c r="F20" s="50">
        <v>59061</v>
      </c>
      <c r="G20" s="51">
        <v>414708</v>
      </c>
      <c r="H20" s="51">
        <v>-193743</v>
      </c>
      <c r="I20" s="51">
        <v>202761</v>
      </c>
      <c r="J20" s="51">
        <v>0</v>
      </c>
      <c r="K20" s="55">
        <v>0</v>
      </c>
      <c r="L20" s="51">
        <v>9018</v>
      </c>
      <c r="M20" s="37"/>
    </row>
    <row r="21" spans="2:13" s="35" customFormat="1" ht="24.95" customHeight="1">
      <c r="B21" s="53" t="s">
        <v>132</v>
      </c>
      <c r="C21" s="54">
        <v>3233948</v>
      </c>
      <c r="D21" s="50">
        <v>2932429</v>
      </c>
      <c r="E21" s="50">
        <v>301519</v>
      </c>
      <c r="F21" s="50">
        <v>101216</v>
      </c>
      <c r="G21" s="51">
        <v>200303</v>
      </c>
      <c r="H21" s="51">
        <v>2367</v>
      </c>
      <c r="I21" s="51">
        <v>179000</v>
      </c>
      <c r="J21" s="55">
        <v>0</v>
      </c>
      <c r="K21" s="55">
        <v>0</v>
      </c>
      <c r="L21" s="51">
        <v>181367</v>
      </c>
      <c r="M21" s="37"/>
    </row>
    <row r="22" spans="2:13" s="35" customFormat="1" ht="24.95" customHeight="1">
      <c r="B22" s="60" t="s">
        <v>133</v>
      </c>
      <c r="C22" s="46">
        <v>2606641</v>
      </c>
      <c r="D22" s="46">
        <v>2498879</v>
      </c>
      <c r="E22" s="50">
        <v>107762</v>
      </c>
      <c r="F22" s="46">
        <v>58273</v>
      </c>
      <c r="G22" s="46">
        <v>49489</v>
      </c>
      <c r="H22" s="46">
        <v>-11023</v>
      </c>
      <c r="I22" s="46">
        <v>1355</v>
      </c>
      <c r="J22" s="51">
        <v>115834</v>
      </c>
      <c r="K22" s="56">
        <v>0</v>
      </c>
      <c r="L22" s="46">
        <v>106166</v>
      </c>
      <c r="M22" s="37"/>
    </row>
    <row r="23" spans="2:13" s="35" customFormat="1" ht="24.95" customHeight="1">
      <c r="B23" s="53" t="s">
        <v>134</v>
      </c>
      <c r="C23" s="49">
        <v>9760812</v>
      </c>
      <c r="D23" s="46">
        <v>9232818</v>
      </c>
      <c r="E23" s="46">
        <v>527994</v>
      </c>
      <c r="F23" s="50">
        <v>76057</v>
      </c>
      <c r="G23" s="51">
        <v>451937</v>
      </c>
      <c r="H23" s="46">
        <v>92315</v>
      </c>
      <c r="I23" s="46">
        <v>181000</v>
      </c>
      <c r="J23" s="55">
        <v>0</v>
      </c>
      <c r="K23" s="61">
        <v>117000</v>
      </c>
      <c r="L23" s="51">
        <v>156315</v>
      </c>
      <c r="M23" s="37"/>
    </row>
    <row r="24" spans="2:13" s="35" customFormat="1" ht="24.95" customHeight="1">
      <c r="B24" s="59" t="s">
        <v>135</v>
      </c>
      <c r="C24" s="46">
        <v>4965816</v>
      </c>
      <c r="D24" s="50">
        <v>4768692</v>
      </c>
      <c r="E24" s="50">
        <v>197124</v>
      </c>
      <c r="F24" s="46">
        <v>42129</v>
      </c>
      <c r="G24" s="46">
        <v>154995</v>
      </c>
      <c r="H24" s="51">
        <v>1562</v>
      </c>
      <c r="I24" s="61">
        <v>460000</v>
      </c>
      <c r="J24" s="55">
        <v>0</v>
      </c>
      <c r="K24" s="55">
        <v>0</v>
      </c>
      <c r="L24" s="51">
        <v>461562</v>
      </c>
      <c r="M24" s="37"/>
    </row>
    <row r="25" spans="2:13" s="35" customFormat="1" ht="24.95" customHeight="1">
      <c r="B25" s="53" t="s">
        <v>136</v>
      </c>
      <c r="C25" s="54">
        <v>13691611</v>
      </c>
      <c r="D25" s="46">
        <v>11948899</v>
      </c>
      <c r="E25" s="50">
        <v>1742712</v>
      </c>
      <c r="F25" s="50">
        <v>360128</v>
      </c>
      <c r="G25" s="51">
        <v>1382584</v>
      </c>
      <c r="H25" s="51">
        <v>174772</v>
      </c>
      <c r="I25" s="51">
        <v>12349</v>
      </c>
      <c r="J25" s="51">
        <v>0</v>
      </c>
      <c r="K25" s="55">
        <v>0</v>
      </c>
      <c r="L25" s="51">
        <v>187121</v>
      </c>
      <c r="M25" s="37"/>
    </row>
    <row r="26" spans="2:13" s="35" customFormat="1" ht="24.95" customHeight="1">
      <c r="B26" s="53" t="s">
        <v>137</v>
      </c>
      <c r="C26" s="49">
        <v>4250573</v>
      </c>
      <c r="D26" s="50">
        <v>3748041</v>
      </c>
      <c r="E26" s="50">
        <v>502532</v>
      </c>
      <c r="F26" s="50">
        <v>29581</v>
      </c>
      <c r="G26" s="51">
        <v>472951</v>
      </c>
      <c r="H26" s="51">
        <v>65111</v>
      </c>
      <c r="I26" s="51">
        <v>540000</v>
      </c>
      <c r="J26" s="55">
        <v>0</v>
      </c>
      <c r="K26" s="51">
        <v>540000</v>
      </c>
      <c r="L26" s="51">
        <v>65111</v>
      </c>
      <c r="M26" s="37"/>
    </row>
    <row r="27" spans="2:13" s="35" customFormat="1" ht="24.95" customHeight="1">
      <c r="B27" s="53" t="s">
        <v>138</v>
      </c>
      <c r="C27" s="54">
        <v>5929094</v>
      </c>
      <c r="D27" s="50">
        <v>5692685</v>
      </c>
      <c r="E27" s="50">
        <v>236409</v>
      </c>
      <c r="F27" s="50">
        <v>67034</v>
      </c>
      <c r="G27" s="51">
        <v>169375</v>
      </c>
      <c r="H27" s="51">
        <v>-32097</v>
      </c>
      <c r="I27" s="51">
        <v>10000</v>
      </c>
      <c r="J27" s="51">
        <v>0</v>
      </c>
      <c r="K27" s="55">
        <v>0</v>
      </c>
      <c r="L27" s="51">
        <v>-22097</v>
      </c>
      <c r="M27" s="37"/>
    </row>
    <row r="28" spans="2:13" s="35" customFormat="1" ht="24.95" customHeight="1">
      <c r="B28" s="58" t="s">
        <v>139</v>
      </c>
      <c r="C28" s="46">
        <v>8389482</v>
      </c>
      <c r="D28" s="46">
        <v>8026385</v>
      </c>
      <c r="E28" s="46">
        <v>363097</v>
      </c>
      <c r="F28" s="46">
        <v>75050</v>
      </c>
      <c r="G28" s="46">
        <v>288047</v>
      </c>
      <c r="H28" s="46">
        <v>86782</v>
      </c>
      <c r="I28" s="46">
        <v>500780</v>
      </c>
      <c r="J28" s="46">
        <v>166132</v>
      </c>
      <c r="K28" s="56">
        <v>0</v>
      </c>
      <c r="L28" s="46">
        <v>753694</v>
      </c>
      <c r="M28" s="37"/>
    </row>
    <row r="29" spans="2:13" s="35" customFormat="1" ht="24.95" customHeight="1">
      <c r="B29" s="53" t="s">
        <v>140</v>
      </c>
      <c r="C29" s="49">
        <v>5701591</v>
      </c>
      <c r="D29" s="50">
        <v>5601859</v>
      </c>
      <c r="E29" s="50">
        <v>99732</v>
      </c>
      <c r="F29" s="50">
        <v>33414</v>
      </c>
      <c r="G29" s="51">
        <v>66318</v>
      </c>
      <c r="H29" s="46">
        <v>1349</v>
      </c>
      <c r="I29" s="51">
        <v>409010</v>
      </c>
      <c r="J29" s="55">
        <v>0</v>
      </c>
      <c r="K29" s="55">
        <v>130000</v>
      </c>
      <c r="L29" s="51">
        <v>280359</v>
      </c>
      <c r="M29" s="37"/>
    </row>
    <row r="30" spans="2:13" s="35" customFormat="1" ht="24.95" customHeight="1">
      <c r="B30" s="53" t="s">
        <v>141</v>
      </c>
      <c r="C30" s="54">
        <v>7005773</v>
      </c>
      <c r="D30" s="46">
        <v>6745456</v>
      </c>
      <c r="E30" s="46">
        <v>260317</v>
      </c>
      <c r="F30" s="50">
        <v>5816</v>
      </c>
      <c r="G30" s="51">
        <v>254501</v>
      </c>
      <c r="H30" s="46">
        <v>-239449</v>
      </c>
      <c r="I30" s="51">
        <v>188905</v>
      </c>
      <c r="J30" s="55">
        <v>0</v>
      </c>
      <c r="K30" s="55">
        <v>0</v>
      </c>
      <c r="L30" s="51">
        <v>-50544</v>
      </c>
      <c r="M30" s="37"/>
    </row>
    <row r="31" spans="2:13" s="35" customFormat="1" ht="24.95" customHeight="1">
      <c r="B31" s="59" t="s">
        <v>142</v>
      </c>
      <c r="C31" s="46">
        <v>10094733</v>
      </c>
      <c r="D31" s="50">
        <v>9761132</v>
      </c>
      <c r="E31" s="50">
        <v>333601</v>
      </c>
      <c r="F31" s="46">
        <v>110270</v>
      </c>
      <c r="G31" s="46">
        <v>223331</v>
      </c>
      <c r="H31" s="51">
        <v>-76735</v>
      </c>
      <c r="I31" s="55">
        <v>0</v>
      </c>
      <c r="J31" s="55">
        <v>0</v>
      </c>
      <c r="K31" s="55">
        <v>0</v>
      </c>
      <c r="L31" s="51">
        <v>-76735</v>
      </c>
      <c r="M31" s="37"/>
    </row>
    <row r="32" spans="2:13" s="35" customFormat="1" ht="24.95" customHeight="1">
      <c r="B32" s="53" t="s">
        <v>143</v>
      </c>
      <c r="C32" s="54">
        <v>6763360</v>
      </c>
      <c r="D32" s="50">
        <v>6363345</v>
      </c>
      <c r="E32" s="50">
        <v>400015</v>
      </c>
      <c r="F32" s="50">
        <v>15057</v>
      </c>
      <c r="G32" s="51">
        <v>384958</v>
      </c>
      <c r="H32" s="51">
        <v>36887</v>
      </c>
      <c r="I32" s="51">
        <v>319395</v>
      </c>
      <c r="J32" s="55">
        <v>0</v>
      </c>
      <c r="K32" s="51">
        <v>213396</v>
      </c>
      <c r="L32" s="51">
        <v>142886</v>
      </c>
      <c r="M32" s="37"/>
    </row>
    <row r="33" spans="2:13" s="35" customFormat="1" ht="24.95" customHeight="1">
      <c r="B33" s="53" t="s">
        <v>144</v>
      </c>
      <c r="C33" s="54">
        <v>5023497</v>
      </c>
      <c r="D33" s="46">
        <v>4660545</v>
      </c>
      <c r="E33" s="50">
        <v>362952</v>
      </c>
      <c r="F33" s="50">
        <v>229676</v>
      </c>
      <c r="G33" s="51">
        <v>133276</v>
      </c>
      <c r="H33" s="51">
        <v>-89034</v>
      </c>
      <c r="I33" s="52">
        <v>55651</v>
      </c>
      <c r="J33" s="55">
        <v>0</v>
      </c>
      <c r="K33" s="55">
        <v>0</v>
      </c>
      <c r="L33" s="51">
        <v>-33383</v>
      </c>
      <c r="M33" s="37"/>
    </row>
    <row r="34" spans="2:13" s="35" customFormat="1" ht="24.95" customHeight="1">
      <c r="B34" s="58" t="s">
        <v>145</v>
      </c>
      <c r="C34" s="46">
        <v>8810412</v>
      </c>
      <c r="D34" s="46">
        <v>8473314</v>
      </c>
      <c r="E34" s="46">
        <v>337098</v>
      </c>
      <c r="F34" s="46">
        <v>52146</v>
      </c>
      <c r="G34" s="46">
        <v>284952</v>
      </c>
      <c r="H34" s="62">
        <v>-10562</v>
      </c>
      <c r="I34" s="46">
        <v>3342</v>
      </c>
      <c r="J34" s="51">
        <v>0</v>
      </c>
      <c r="K34" s="56">
        <v>0</v>
      </c>
      <c r="L34" s="46">
        <v>-7220</v>
      </c>
      <c r="M34" s="37"/>
    </row>
    <row r="35" spans="2:13" s="35" customFormat="1" ht="24.95" customHeight="1" thickBot="1">
      <c r="B35" s="63" t="s">
        <v>146</v>
      </c>
      <c r="C35" s="64">
        <v>9370454</v>
      </c>
      <c r="D35" s="65">
        <v>8832316</v>
      </c>
      <c r="E35" s="65">
        <v>538138</v>
      </c>
      <c r="F35" s="65">
        <v>110080</v>
      </c>
      <c r="G35" s="66">
        <v>428058</v>
      </c>
      <c r="H35" s="65">
        <v>-56938</v>
      </c>
      <c r="I35" s="65">
        <v>424431</v>
      </c>
      <c r="J35" s="65">
        <v>11500</v>
      </c>
      <c r="K35" s="67">
        <v>267426</v>
      </c>
      <c r="L35" s="65">
        <v>111567</v>
      </c>
      <c r="M35" s="37"/>
    </row>
    <row r="36" spans="2:13" s="35" customFormat="1" ht="16.5" customHeight="1">
      <c r="B36" s="68" t="s">
        <v>106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2:13">
      <c r="B37" s="70"/>
      <c r="I37" s="70"/>
      <c r="J37" s="70"/>
      <c r="K37" s="70"/>
    </row>
    <row r="38" spans="2:13">
      <c r="B38" s="70"/>
      <c r="I38" s="70"/>
      <c r="J38" s="70"/>
      <c r="K38" s="70"/>
    </row>
    <row r="39" spans="2:13"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2:13"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2:13"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2:13"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2:13"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2:13"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2:13"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2:13"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2:13">
      <c r="B47" s="70"/>
      <c r="C47" s="70"/>
      <c r="D47" s="70"/>
      <c r="E47" s="70"/>
      <c r="F47" s="70"/>
      <c r="G47" s="70"/>
      <c r="H47" s="70"/>
      <c r="I47" s="70"/>
      <c r="J47" s="70"/>
      <c r="K47" s="70"/>
    </row>
    <row r="48" spans="2:13"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spans="2:11"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2:11"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spans="2:11">
      <c r="B51" s="70"/>
      <c r="C51" s="70"/>
      <c r="D51" s="70"/>
      <c r="E51" s="70"/>
      <c r="F51" s="70"/>
      <c r="G51" s="70"/>
      <c r="H51" s="70"/>
      <c r="I51" s="70"/>
      <c r="J51" s="70"/>
      <c r="K51" s="70"/>
    </row>
    <row r="52" spans="2:11"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2:11">
      <c r="B53" s="70"/>
      <c r="C53" s="70"/>
      <c r="D53" s="70"/>
      <c r="E53" s="70"/>
      <c r="F53" s="70"/>
      <c r="G53" s="70"/>
      <c r="H53" s="70"/>
      <c r="I53" s="70"/>
      <c r="J53" s="70"/>
      <c r="K53" s="70"/>
    </row>
    <row r="54" spans="2:11"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2:11">
      <c r="B55" s="70"/>
      <c r="C55" s="70"/>
      <c r="D55" s="70"/>
      <c r="E55" s="70"/>
      <c r="F55" s="70"/>
      <c r="G55" s="70"/>
      <c r="H55" s="70"/>
      <c r="I55" s="70"/>
      <c r="J55" s="70"/>
      <c r="K55" s="70"/>
    </row>
    <row r="56" spans="2:11"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2:11">
      <c r="B57" s="70"/>
      <c r="C57" s="70"/>
      <c r="D57" s="70"/>
      <c r="E57" s="70"/>
      <c r="F57" s="70"/>
      <c r="G57" s="70"/>
      <c r="H57" s="70"/>
      <c r="I57" s="70"/>
      <c r="J57" s="70"/>
      <c r="K57" s="70"/>
    </row>
    <row r="58" spans="2:11">
      <c r="B58" s="70"/>
      <c r="C58" s="70"/>
      <c r="D58" s="70"/>
      <c r="E58" s="70"/>
      <c r="F58" s="70"/>
      <c r="G58" s="70"/>
      <c r="H58" s="70"/>
      <c r="I58" s="70"/>
      <c r="J58" s="70"/>
      <c r="K58" s="70"/>
    </row>
    <row r="59" spans="2:11">
      <c r="B59" s="70"/>
      <c r="C59" s="70"/>
      <c r="D59" s="70"/>
      <c r="E59" s="70"/>
      <c r="F59" s="70"/>
      <c r="G59" s="70"/>
      <c r="H59" s="70"/>
      <c r="I59" s="70"/>
      <c r="J59" s="70"/>
      <c r="K59" s="70"/>
    </row>
    <row r="60" spans="2:11">
      <c r="B60" s="70"/>
      <c r="C60" s="70"/>
      <c r="D60" s="70"/>
      <c r="E60" s="70"/>
      <c r="F60" s="70"/>
      <c r="G60" s="70"/>
      <c r="H60" s="70"/>
      <c r="I60" s="70"/>
      <c r="J60" s="70"/>
      <c r="K60" s="70"/>
    </row>
    <row r="61" spans="2:11">
      <c r="B61" s="70"/>
      <c r="C61" s="70"/>
      <c r="D61" s="70"/>
      <c r="E61" s="70"/>
      <c r="F61" s="70"/>
      <c r="G61" s="70"/>
      <c r="H61" s="70"/>
      <c r="I61" s="70"/>
      <c r="J61" s="70"/>
      <c r="K61" s="70"/>
    </row>
    <row r="62" spans="2:11">
      <c r="B62" s="70"/>
      <c r="C62" s="70"/>
      <c r="D62" s="70"/>
      <c r="E62" s="70"/>
      <c r="F62" s="70"/>
      <c r="G62" s="70"/>
      <c r="H62" s="70"/>
      <c r="I62" s="70"/>
      <c r="J62" s="70"/>
      <c r="K62" s="70"/>
    </row>
    <row r="63" spans="2:11">
      <c r="B63" s="70"/>
      <c r="C63" s="70"/>
      <c r="D63" s="70"/>
      <c r="E63" s="70"/>
      <c r="F63" s="70"/>
      <c r="G63" s="70"/>
      <c r="H63" s="70"/>
      <c r="I63" s="70"/>
      <c r="J63" s="70"/>
      <c r="K63" s="70"/>
    </row>
    <row r="64" spans="2:11">
      <c r="B64" s="70"/>
      <c r="C64" s="70"/>
      <c r="D64" s="70"/>
      <c r="E64" s="70"/>
      <c r="F64" s="70"/>
      <c r="G64" s="70"/>
      <c r="H64" s="70"/>
      <c r="I64" s="70"/>
      <c r="J64" s="70"/>
      <c r="K64" s="70"/>
    </row>
    <row r="65" spans="2:11">
      <c r="B65" s="70"/>
      <c r="C65" s="70"/>
      <c r="D65" s="70"/>
      <c r="E65" s="70"/>
      <c r="F65" s="70"/>
      <c r="G65" s="70"/>
      <c r="H65" s="70"/>
      <c r="I65" s="70"/>
      <c r="J65" s="70"/>
      <c r="K65" s="70"/>
    </row>
    <row r="66" spans="2:11"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2:11">
      <c r="B67" s="70"/>
      <c r="C67" s="70"/>
      <c r="D67" s="70"/>
      <c r="E67" s="70"/>
      <c r="F67" s="70"/>
      <c r="G67" s="70"/>
      <c r="H67" s="70"/>
      <c r="I67" s="70"/>
      <c r="J67" s="70"/>
      <c r="K67" s="70"/>
    </row>
    <row r="68" spans="2:11">
      <c r="B68" s="70"/>
      <c r="C68" s="70"/>
      <c r="D68" s="70"/>
      <c r="E68" s="70"/>
      <c r="F68" s="70"/>
      <c r="G68" s="70"/>
      <c r="H68" s="70"/>
      <c r="I68" s="70"/>
      <c r="J68" s="70"/>
      <c r="K68" s="70"/>
    </row>
    <row r="69" spans="2:11">
      <c r="B69" s="70"/>
      <c r="C69" s="70"/>
      <c r="D69" s="70"/>
      <c r="E69" s="70"/>
      <c r="F69" s="70"/>
      <c r="G69" s="70"/>
      <c r="H69" s="70"/>
      <c r="I69" s="70"/>
      <c r="J69" s="70"/>
      <c r="K69" s="70"/>
    </row>
    <row r="70" spans="2:11">
      <c r="B70" s="70"/>
      <c r="C70" s="70"/>
      <c r="D70" s="70"/>
      <c r="E70" s="70"/>
      <c r="F70" s="70"/>
      <c r="G70" s="70"/>
      <c r="H70" s="70"/>
      <c r="I70" s="70"/>
      <c r="J70" s="70"/>
      <c r="K70" s="70"/>
    </row>
    <row r="71" spans="2:11">
      <c r="B71" s="70"/>
      <c r="C71" s="70"/>
      <c r="D71" s="70"/>
      <c r="E71" s="70"/>
      <c r="F71" s="70"/>
      <c r="G71" s="70"/>
      <c r="H71" s="70"/>
      <c r="I71" s="70"/>
      <c r="J71" s="70"/>
      <c r="K71" s="70"/>
    </row>
    <row r="72" spans="2:11">
      <c r="B72" s="70"/>
      <c r="C72" s="70"/>
      <c r="D72" s="70"/>
      <c r="E72" s="70"/>
      <c r="F72" s="70"/>
      <c r="G72" s="70"/>
      <c r="H72" s="70"/>
      <c r="I72" s="70"/>
      <c r="J72" s="70"/>
      <c r="K72" s="70"/>
    </row>
    <row r="73" spans="2:11">
      <c r="B73" s="70"/>
      <c r="C73" s="70"/>
      <c r="D73" s="70"/>
      <c r="E73" s="70"/>
      <c r="F73" s="70"/>
      <c r="G73" s="70"/>
      <c r="H73" s="70"/>
      <c r="I73" s="70"/>
      <c r="J73" s="70"/>
      <c r="K73" s="70"/>
    </row>
    <row r="74" spans="2:11">
      <c r="B74" s="70"/>
      <c r="C74" s="70"/>
      <c r="D74" s="70"/>
      <c r="E74" s="70"/>
      <c r="F74" s="70"/>
      <c r="G74" s="70"/>
      <c r="H74" s="70"/>
      <c r="I74" s="70"/>
      <c r="J74" s="70"/>
      <c r="K74" s="70"/>
    </row>
    <row r="75" spans="2:11">
      <c r="B75" s="70"/>
      <c r="C75" s="70"/>
      <c r="D75" s="70"/>
      <c r="E75" s="70"/>
      <c r="F75" s="70"/>
      <c r="G75" s="70"/>
      <c r="H75" s="70"/>
      <c r="I75" s="70"/>
      <c r="J75" s="70"/>
      <c r="K75" s="70"/>
    </row>
    <row r="76" spans="2:11">
      <c r="B76" s="70"/>
      <c r="C76" s="70"/>
      <c r="D76" s="70"/>
      <c r="E76" s="70"/>
      <c r="F76" s="70"/>
      <c r="G76" s="70"/>
      <c r="H76" s="70"/>
      <c r="I76" s="70"/>
      <c r="J76" s="70"/>
      <c r="K76" s="70"/>
    </row>
    <row r="77" spans="2:11">
      <c r="B77" s="70"/>
      <c r="C77" s="70"/>
      <c r="D77" s="70"/>
      <c r="E77" s="70"/>
      <c r="F77" s="70"/>
      <c r="G77" s="70"/>
      <c r="H77" s="70"/>
      <c r="I77" s="70"/>
      <c r="J77" s="70"/>
      <c r="K77" s="70"/>
    </row>
    <row r="78" spans="2:11">
      <c r="B78" s="70"/>
      <c r="C78" s="70"/>
      <c r="D78" s="70"/>
      <c r="E78" s="70"/>
      <c r="F78" s="70"/>
      <c r="G78" s="70"/>
      <c r="H78" s="70"/>
      <c r="I78" s="70"/>
      <c r="J78" s="70"/>
      <c r="K78" s="70"/>
    </row>
    <row r="79" spans="2:11">
      <c r="B79" s="70"/>
      <c r="C79" s="70"/>
      <c r="D79" s="70"/>
      <c r="E79" s="70"/>
      <c r="F79" s="70"/>
      <c r="G79" s="70"/>
      <c r="H79" s="70"/>
      <c r="I79" s="70"/>
      <c r="J79" s="70"/>
      <c r="K79" s="70"/>
    </row>
    <row r="80" spans="2:11">
      <c r="B80" s="70"/>
      <c r="C80" s="70"/>
      <c r="D80" s="70"/>
      <c r="E80" s="70"/>
      <c r="F80" s="70"/>
      <c r="G80" s="70"/>
      <c r="H80" s="70"/>
      <c r="I80" s="70"/>
      <c r="J80" s="70"/>
      <c r="K80" s="70"/>
    </row>
    <row r="81" spans="2:11">
      <c r="B81" s="70"/>
      <c r="C81" s="70"/>
      <c r="D81" s="70"/>
      <c r="E81" s="70"/>
      <c r="F81" s="70"/>
      <c r="G81" s="70"/>
      <c r="H81" s="70"/>
      <c r="I81" s="70"/>
      <c r="J81" s="70"/>
      <c r="K81" s="70"/>
    </row>
    <row r="82" spans="2:11">
      <c r="B82" s="70"/>
      <c r="C82" s="70"/>
      <c r="D82" s="70"/>
      <c r="E82" s="70"/>
      <c r="F82" s="70"/>
      <c r="G82" s="70"/>
      <c r="H82" s="70"/>
      <c r="I82" s="70"/>
      <c r="J82" s="70"/>
      <c r="K82" s="70"/>
    </row>
    <row r="83" spans="2:11">
      <c r="B83" s="70"/>
      <c r="C83" s="70"/>
      <c r="D83" s="70"/>
      <c r="E83" s="70"/>
      <c r="F83" s="70"/>
      <c r="G83" s="70"/>
      <c r="H83" s="70"/>
      <c r="I83" s="70"/>
      <c r="J83" s="70"/>
      <c r="K83" s="70"/>
    </row>
    <row r="84" spans="2:11">
      <c r="B84" s="70"/>
      <c r="C84" s="70"/>
      <c r="D84" s="70"/>
      <c r="E84" s="70"/>
      <c r="F84" s="70"/>
      <c r="G84" s="70"/>
      <c r="H84" s="70"/>
      <c r="I84" s="70"/>
      <c r="J84" s="70"/>
      <c r="K84" s="70"/>
    </row>
    <row r="85" spans="2:11">
      <c r="B85" s="70"/>
      <c r="C85" s="70"/>
      <c r="D85" s="70"/>
      <c r="E85" s="70"/>
      <c r="F85" s="70"/>
      <c r="G85" s="70"/>
      <c r="H85" s="70"/>
      <c r="I85" s="70"/>
      <c r="J85" s="70"/>
      <c r="K85" s="70"/>
    </row>
    <row r="86" spans="2:11">
      <c r="B86" s="70"/>
      <c r="C86" s="70"/>
      <c r="D86" s="70"/>
      <c r="E86" s="70"/>
      <c r="F86" s="70"/>
      <c r="G86" s="70"/>
      <c r="H86" s="70"/>
      <c r="I86" s="70"/>
      <c r="J86" s="70"/>
      <c r="K86" s="70"/>
    </row>
    <row r="87" spans="2:11">
      <c r="B87" s="70"/>
      <c r="C87" s="70"/>
      <c r="D87" s="70"/>
      <c r="E87" s="70"/>
      <c r="F87" s="70"/>
      <c r="G87" s="70"/>
      <c r="H87" s="70"/>
      <c r="I87" s="70"/>
      <c r="J87" s="70"/>
      <c r="K87" s="70"/>
    </row>
    <row r="88" spans="2:11">
      <c r="B88" s="70"/>
      <c r="C88" s="70"/>
      <c r="D88" s="70"/>
      <c r="E88" s="70"/>
      <c r="F88" s="70"/>
      <c r="G88" s="70"/>
      <c r="H88" s="70"/>
      <c r="I88" s="70"/>
      <c r="J88" s="70"/>
      <c r="K88" s="70"/>
    </row>
    <row r="89" spans="2:11">
      <c r="B89" s="70"/>
      <c r="C89" s="70"/>
      <c r="D89" s="70"/>
      <c r="E89" s="70"/>
      <c r="F89" s="70"/>
      <c r="G89" s="70"/>
      <c r="H89" s="70"/>
      <c r="I89" s="70"/>
      <c r="J89" s="70"/>
      <c r="K89" s="70"/>
    </row>
    <row r="90" spans="2:11">
      <c r="B90" s="70"/>
      <c r="C90" s="70"/>
      <c r="D90" s="70"/>
      <c r="E90" s="70"/>
      <c r="F90" s="70"/>
      <c r="G90" s="70"/>
      <c r="H90" s="70"/>
      <c r="I90" s="70"/>
      <c r="J90" s="70"/>
      <c r="K90" s="70"/>
    </row>
    <row r="91" spans="2:11">
      <c r="B91" s="70"/>
      <c r="C91" s="70"/>
      <c r="D91" s="70"/>
      <c r="E91" s="70"/>
      <c r="F91" s="70"/>
      <c r="G91" s="70"/>
      <c r="H91" s="70"/>
      <c r="I91" s="70"/>
      <c r="J91" s="70"/>
      <c r="K91" s="70"/>
    </row>
    <row r="92" spans="2:11">
      <c r="B92" s="70"/>
      <c r="C92" s="70"/>
      <c r="D92" s="70"/>
      <c r="E92" s="70"/>
      <c r="F92" s="70"/>
      <c r="G92" s="70"/>
      <c r="H92" s="70"/>
      <c r="I92" s="70"/>
      <c r="J92" s="70"/>
      <c r="K92" s="70"/>
    </row>
    <row r="93" spans="2:11">
      <c r="B93" s="70"/>
      <c r="C93" s="70"/>
      <c r="D93" s="70"/>
      <c r="E93" s="70"/>
      <c r="F93" s="70"/>
      <c r="G93" s="70"/>
      <c r="H93" s="70"/>
      <c r="I93" s="70"/>
      <c r="J93" s="70"/>
      <c r="K93" s="70"/>
    </row>
    <row r="94" spans="2:11">
      <c r="B94" s="70"/>
      <c r="C94" s="70"/>
      <c r="D94" s="70"/>
      <c r="E94" s="70"/>
      <c r="F94" s="70"/>
      <c r="G94" s="70"/>
      <c r="H94" s="70"/>
      <c r="I94" s="70"/>
      <c r="J94" s="70"/>
      <c r="K94" s="70"/>
    </row>
    <row r="95" spans="2:11">
      <c r="B95" s="70"/>
      <c r="C95" s="70"/>
      <c r="D95" s="70"/>
      <c r="E95" s="70"/>
      <c r="F95" s="70"/>
      <c r="G95" s="70"/>
      <c r="H95" s="70"/>
      <c r="I95" s="70"/>
      <c r="J95" s="70"/>
      <c r="K95" s="70"/>
    </row>
    <row r="96" spans="2:11">
      <c r="B96" s="70"/>
      <c r="C96" s="70"/>
      <c r="D96" s="70"/>
      <c r="E96" s="70"/>
      <c r="F96" s="70"/>
      <c r="G96" s="70"/>
      <c r="H96" s="70"/>
      <c r="I96" s="70"/>
      <c r="J96" s="70"/>
      <c r="K96" s="70"/>
    </row>
    <row r="97" spans="2:11">
      <c r="B97" s="70"/>
      <c r="C97" s="70"/>
      <c r="D97" s="70"/>
      <c r="E97" s="70"/>
      <c r="F97" s="70"/>
      <c r="G97" s="70"/>
      <c r="H97" s="70"/>
      <c r="I97" s="70"/>
      <c r="J97" s="70"/>
      <c r="K97" s="70"/>
    </row>
    <row r="98" spans="2:11">
      <c r="B98" s="70"/>
      <c r="C98" s="70"/>
      <c r="D98" s="70"/>
      <c r="E98" s="70"/>
      <c r="F98" s="70"/>
      <c r="G98" s="70"/>
      <c r="H98" s="70"/>
      <c r="I98" s="70"/>
      <c r="J98" s="70"/>
      <c r="K98" s="70"/>
    </row>
    <row r="99" spans="2:11">
      <c r="B99" s="70"/>
      <c r="C99" s="70"/>
      <c r="D99" s="70"/>
      <c r="E99" s="70"/>
      <c r="F99" s="70"/>
      <c r="G99" s="70"/>
      <c r="H99" s="70"/>
      <c r="I99" s="70"/>
      <c r="J99" s="70"/>
      <c r="K99" s="70"/>
    </row>
    <row r="100" spans="2:11">
      <c r="B100" s="70"/>
      <c r="C100" s="70"/>
      <c r="D100" s="70"/>
      <c r="E100" s="70"/>
      <c r="F100" s="70"/>
      <c r="G100" s="70"/>
      <c r="H100" s="70"/>
      <c r="I100" s="70"/>
      <c r="J100" s="70"/>
      <c r="K100" s="70"/>
    </row>
    <row r="101" spans="2:11">
      <c r="B101" s="70"/>
      <c r="C101" s="70"/>
      <c r="D101" s="70"/>
      <c r="E101" s="70"/>
      <c r="F101" s="70"/>
      <c r="G101" s="70"/>
      <c r="H101" s="70"/>
      <c r="I101" s="70"/>
      <c r="J101" s="70"/>
      <c r="K101" s="70"/>
    </row>
    <row r="102" spans="2:11">
      <c r="B102" s="70"/>
      <c r="C102" s="70"/>
      <c r="D102" s="70"/>
      <c r="E102" s="70"/>
      <c r="F102" s="70"/>
      <c r="G102" s="70"/>
      <c r="H102" s="70"/>
      <c r="I102" s="70"/>
      <c r="J102" s="70"/>
      <c r="K102" s="70"/>
    </row>
    <row r="103" spans="2:11">
      <c r="B103" s="70"/>
      <c r="C103" s="70"/>
      <c r="D103" s="70"/>
      <c r="E103" s="70"/>
      <c r="F103" s="70"/>
      <c r="G103" s="70"/>
      <c r="H103" s="70"/>
      <c r="I103" s="70"/>
      <c r="J103" s="70"/>
      <c r="K103" s="70"/>
    </row>
    <row r="104" spans="2:11">
      <c r="B104" s="70"/>
      <c r="C104" s="70"/>
      <c r="D104" s="70"/>
      <c r="E104" s="70"/>
      <c r="F104" s="70"/>
      <c r="G104" s="70"/>
      <c r="H104" s="70"/>
      <c r="I104" s="70"/>
      <c r="J104" s="70"/>
      <c r="K104" s="70"/>
    </row>
    <row r="105" spans="2:11">
      <c r="B105" s="70"/>
      <c r="C105" s="70"/>
      <c r="D105" s="70"/>
      <c r="E105" s="70"/>
      <c r="F105" s="70"/>
      <c r="G105" s="70"/>
      <c r="H105" s="70"/>
      <c r="I105" s="70"/>
      <c r="J105" s="70"/>
      <c r="K105" s="70"/>
    </row>
  </sheetData>
  <mergeCells count="12">
    <mergeCell ref="L4:L5"/>
    <mergeCell ref="B5:B6"/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37"/>
  <sheetViews>
    <sheetView defaultGridColor="0" colorId="22" zoomScale="80" zoomScaleNormal="80" zoomScaleSheetLayoutView="85" workbookViewId="0">
      <pane xSplit="2" ySplit="6" topLeftCell="C28" activePane="bottomRight" state="frozen"/>
      <selection pane="topRight" activeCell="C1" sqref="C1"/>
      <selection pane="bottomLeft" activeCell="A7" sqref="A7"/>
      <selection pane="bottomRight"/>
    </sheetView>
  </sheetViews>
  <sheetFormatPr defaultColWidth="11.69921875" defaultRowHeight="13.5"/>
  <cols>
    <col min="1" max="1" width="11.69921875" style="71"/>
    <col min="2" max="2" width="7" style="71" customWidth="1"/>
    <col min="3" max="6" width="8.19921875" style="71" customWidth="1"/>
    <col min="7" max="10" width="7.3984375" style="71" customWidth="1"/>
    <col min="11" max="11" width="0.796875" style="81" customWidth="1"/>
    <col min="12" max="19" width="8.69921875" style="71" customWidth="1"/>
    <col min="20" max="21" width="2.19921875" style="71" bestFit="1" customWidth="1"/>
    <col min="22" max="22" width="9.69921875" style="71" customWidth="1"/>
    <col min="23" max="23" width="13.69921875" style="71" customWidth="1"/>
    <col min="24" max="257" width="11.69921875" style="71"/>
    <col min="258" max="258" width="7" style="71" customWidth="1"/>
    <col min="259" max="262" width="8.19921875" style="71" customWidth="1"/>
    <col min="263" max="266" width="7.3984375" style="71" customWidth="1"/>
    <col min="267" max="267" width="0.796875" style="71" customWidth="1"/>
    <col min="268" max="275" width="8.69921875" style="71" customWidth="1"/>
    <col min="276" max="277" width="2.19921875" style="71" bestFit="1" customWidth="1"/>
    <col min="278" max="278" width="9.69921875" style="71" customWidth="1"/>
    <col min="279" max="279" width="13.69921875" style="71" customWidth="1"/>
    <col min="280" max="513" width="11.69921875" style="71"/>
    <col min="514" max="514" width="7" style="71" customWidth="1"/>
    <col min="515" max="518" width="8.19921875" style="71" customWidth="1"/>
    <col min="519" max="522" width="7.3984375" style="71" customWidth="1"/>
    <col min="523" max="523" width="0.796875" style="71" customWidth="1"/>
    <col min="524" max="531" width="8.69921875" style="71" customWidth="1"/>
    <col min="532" max="533" width="2.19921875" style="71" bestFit="1" customWidth="1"/>
    <col min="534" max="534" width="9.69921875" style="71" customWidth="1"/>
    <col min="535" max="535" width="13.69921875" style="71" customWidth="1"/>
    <col min="536" max="769" width="11.69921875" style="71"/>
    <col min="770" max="770" width="7" style="71" customWidth="1"/>
    <col min="771" max="774" width="8.19921875" style="71" customWidth="1"/>
    <col min="775" max="778" width="7.3984375" style="71" customWidth="1"/>
    <col min="779" max="779" width="0.796875" style="71" customWidth="1"/>
    <col min="780" max="787" width="8.69921875" style="71" customWidth="1"/>
    <col min="788" max="789" width="2.19921875" style="71" bestFit="1" customWidth="1"/>
    <col min="790" max="790" width="9.69921875" style="71" customWidth="1"/>
    <col min="791" max="791" width="13.69921875" style="71" customWidth="1"/>
    <col min="792" max="1025" width="11.69921875" style="71"/>
    <col min="1026" max="1026" width="7" style="71" customWidth="1"/>
    <col min="1027" max="1030" width="8.19921875" style="71" customWidth="1"/>
    <col min="1031" max="1034" width="7.3984375" style="71" customWidth="1"/>
    <col min="1035" max="1035" width="0.796875" style="71" customWidth="1"/>
    <col min="1036" max="1043" width="8.69921875" style="71" customWidth="1"/>
    <col min="1044" max="1045" width="2.19921875" style="71" bestFit="1" customWidth="1"/>
    <col min="1046" max="1046" width="9.69921875" style="71" customWidth="1"/>
    <col min="1047" max="1047" width="13.69921875" style="71" customWidth="1"/>
    <col min="1048" max="1281" width="11.69921875" style="71"/>
    <col min="1282" max="1282" width="7" style="71" customWidth="1"/>
    <col min="1283" max="1286" width="8.19921875" style="71" customWidth="1"/>
    <col min="1287" max="1290" width="7.3984375" style="71" customWidth="1"/>
    <col min="1291" max="1291" width="0.796875" style="71" customWidth="1"/>
    <col min="1292" max="1299" width="8.69921875" style="71" customWidth="1"/>
    <col min="1300" max="1301" width="2.19921875" style="71" bestFit="1" customWidth="1"/>
    <col min="1302" max="1302" width="9.69921875" style="71" customWidth="1"/>
    <col min="1303" max="1303" width="13.69921875" style="71" customWidth="1"/>
    <col min="1304" max="1537" width="11.69921875" style="71"/>
    <col min="1538" max="1538" width="7" style="71" customWidth="1"/>
    <col min="1539" max="1542" width="8.19921875" style="71" customWidth="1"/>
    <col min="1543" max="1546" width="7.3984375" style="71" customWidth="1"/>
    <col min="1547" max="1547" width="0.796875" style="71" customWidth="1"/>
    <col min="1548" max="1555" width="8.69921875" style="71" customWidth="1"/>
    <col min="1556" max="1557" width="2.19921875" style="71" bestFit="1" customWidth="1"/>
    <col min="1558" max="1558" width="9.69921875" style="71" customWidth="1"/>
    <col min="1559" max="1559" width="13.69921875" style="71" customWidth="1"/>
    <col min="1560" max="1793" width="11.69921875" style="71"/>
    <col min="1794" max="1794" width="7" style="71" customWidth="1"/>
    <col min="1795" max="1798" width="8.19921875" style="71" customWidth="1"/>
    <col min="1799" max="1802" width="7.3984375" style="71" customWidth="1"/>
    <col min="1803" max="1803" width="0.796875" style="71" customWidth="1"/>
    <col min="1804" max="1811" width="8.69921875" style="71" customWidth="1"/>
    <col min="1812" max="1813" width="2.19921875" style="71" bestFit="1" customWidth="1"/>
    <col min="1814" max="1814" width="9.69921875" style="71" customWidth="1"/>
    <col min="1815" max="1815" width="13.69921875" style="71" customWidth="1"/>
    <col min="1816" max="2049" width="11.69921875" style="71"/>
    <col min="2050" max="2050" width="7" style="71" customWidth="1"/>
    <col min="2051" max="2054" width="8.19921875" style="71" customWidth="1"/>
    <col min="2055" max="2058" width="7.3984375" style="71" customWidth="1"/>
    <col min="2059" max="2059" width="0.796875" style="71" customWidth="1"/>
    <col min="2060" max="2067" width="8.69921875" style="71" customWidth="1"/>
    <col min="2068" max="2069" width="2.19921875" style="71" bestFit="1" customWidth="1"/>
    <col min="2070" max="2070" width="9.69921875" style="71" customWidth="1"/>
    <col min="2071" max="2071" width="13.69921875" style="71" customWidth="1"/>
    <col min="2072" max="2305" width="11.69921875" style="71"/>
    <col min="2306" max="2306" width="7" style="71" customWidth="1"/>
    <col min="2307" max="2310" width="8.19921875" style="71" customWidth="1"/>
    <col min="2311" max="2314" width="7.3984375" style="71" customWidth="1"/>
    <col min="2315" max="2315" width="0.796875" style="71" customWidth="1"/>
    <col min="2316" max="2323" width="8.69921875" style="71" customWidth="1"/>
    <col min="2324" max="2325" width="2.19921875" style="71" bestFit="1" customWidth="1"/>
    <col min="2326" max="2326" width="9.69921875" style="71" customWidth="1"/>
    <col min="2327" max="2327" width="13.69921875" style="71" customWidth="1"/>
    <col min="2328" max="2561" width="11.69921875" style="71"/>
    <col min="2562" max="2562" width="7" style="71" customWidth="1"/>
    <col min="2563" max="2566" width="8.19921875" style="71" customWidth="1"/>
    <col min="2567" max="2570" width="7.3984375" style="71" customWidth="1"/>
    <col min="2571" max="2571" width="0.796875" style="71" customWidth="1"/>
    <col min="2572" max="2579" width="8.69921875" style="71" customWidth="1"/>
    <col min="2580" max="2581" width="2.19921875" style="71" bestFit="1" customWidth="1"/>
    <col min="2582" max="2582" width="9.69921875" style="71" customWidth="1"/>
    <col min="2583" max="2583" width="13.69921875" style="71" customWidth="1"/>
    <col min="2584" max="2817" width="11.69921875" style="71"/>
    <col min="2818" max="2818" width="7" style="71" customWidth="1"/>
    <col min="2819" max="2822" width="8.19921875" style="71" customWidth="1"/>
    <col min="2823" max="2826" width="7.3984375" style="71" customWidth="1"/>
    <col min="2827" max="2827" width="0.796875" style="71" customWidth="1"/>
    <col min="2828" max="2835" width="8.69921875" style="71" customWidth="1"/>
    <col min="2836" max="2837" width="2.19921875" style="71" bestFit="1" customWidth="1"/>
    <col min="2838" max="2838" width="9.69921875" style="71" customWidth="1"/>
    <col min="2839" max="2839" width="13.69921875" style="71" customWidth="1"/>
    <col min="2840" max="3073" width="11.69921875" style="71"/>
    <col min="3074" max="3074" width="7" style="71" customWidth="1"/>
    <col min="3075" max="3078" width="8.19921875" style="71" customWidth="1"/>
    <col min="3079" max="3082" width="7.3984375" style="71" customWidth="1"/>
    <col min="3083" max="3083" width="0.796875" style="71" customWidth="1"/>
    <col min="3084" max="3091" width="8.69921875" style="71" customWidth="1"/>
    <col min="3092" max="3093" width="2.19921875" style="71" bestFit="1" customWidth="1"/>
    <col min="3094" max="3094" width="9.69921875" style="71" customWidth="1"/>
    <col min="3095" max="3095" width="13.69921875" style="71" customWidth="1"/>
    <col min="3096" max="3329" width="11.69921875" style="71"/>
    <col min="3330" max="3330" width="7" style="71" customWidth="1"/>
    <col min="3331" max="3334" width="8.19921875" style="71" customWidth="1"/>
    <col min="3335" max="3338" width="7.3984375" style="71" customWidth="1"/>
    <col min="3339" max="3339" width="0.796875" style="71" customWidth="1"/>
    <col min="3340" max="3347" width="8.69921875" style="71" customWidth="1"/>
    <col min="3348" max="3349" width="2.19921875" style="71" bestFit="1" customWidth="1"/>
    <col min="3350" max="3350" width="9.69921875" style="71" customWidth="1"/>
    <col min="3351" max="3351" width="13.69921875" style="71" customWidth="1"/>
    <col min="3352" max="3585" width="11.69921875" style="71"/>
    <col min="3586" max="3586" width="7" style="71" customWidth="1"/>
    <col min="3587" max="3590" width="8.19921875" style="71" customWidth="1"/>
    <col min="3591" max="3594" width="7.3984375" style="71" customWidth="1"/>
    <col min="3595" max="3595" width="0.796875" style="71" customWidth="1"/>
    <col min="3596" max="3603" width="8.69921875" style="71" customWidth="1"/>
    <col min="3604" max="3605" width="2.19921875" style="71" bestFit="1" customWidth="1"/>
    <col min="3606" max="3606" width="9.69921875" style="71" customWidth="1"/>
    <col min="3607" max="3607" width="13.69921875" style="71" customWidth="1"/>
    <col min="3608" max="3841" width="11.69921875" style="71"/>
    <col min="3842" max="3842" width="7" style="71" customWidth="1"/>
    <col min="3843" max="3846" width="8.19921875" style="71" customWidth="1"/>
    <col min="3847" max="3850" width="7.3984375" style="71" customWidth="1"/>
    <col min="3851" max="3851" width="0.796875" style="71" customWidth="1"/>
    <col min="3852" max="3859" width="8.69921875" style="71" customWidth="1"/>
    <col min="3860" max="3861" width="2.19921875" style="71" bestFit="1" customWidth="1"/>
    <col min="3862" max="3862" width="9.69921875" style="71" customWidth="1"/>
    <col min="3863" max="3863" width="13.69921875" style="71" customWidth="1"/>
    <col min="3864" max="4097" width="11.69921875" style="71"/>
    <col min="4098" max="4098" width="7" style="71" customWidth="1"/>
    <col min="4099" max="4102" width="8.19921875" style="71" customWidth="1"/>
    <col min="4103" max="4106" width="7.3984375" style="71" customWidth="1"/>
    <col min="4107" max="4107" width="0.796875" style="71" customWidth="1"/>
    <col min="4108" max="4115" width="8.69921875" style="71" customWidth="1"/>
    <col min="4116" max="4117" width="2.19921875" style="71" bestFit="1" customWidth="1"/>
    <col min="4118" max="4118" width="9.69921875" style="71" customWidth="1"/>
    <col min="4119" max="4119" width="13.69921875" style="71" customWidth="1"/>
    <col min="4120" max="4353" width="11.69921875" style="71"/>
    <col min="4354" max="4354" width="7" style="71" customWidth="1"/>
    <col min="4355" max="4358" width="8.19921875" style="71" customWidth="1"/>
    <col min="4359" max="4362" width="7.3984375" style="71" customWidth="1"/>
    <col min="4363" max="4363" width="0.796875" style="71" customWidth="1"/>
    <col min="4364" max="4371" width="8.69921875" style="71" customWidth="1"/>
    <col min="4372" max="4373" width="2.19921875" style="71" bestFit="1" customWidth="1"/>
    <col min="4374" max="4374" width="9.69921875" style="71" customWidth="1"/>
    <col min="4375" max="4375" width="13.69921875" style="71" customWidth="1"/>
    <col min="4376" max="4609" width="11.69921875" style="71"/>
    <col min="4610" max="4610" width="7" style="71" customWidth="1"/>
    <col min="4611" max="4614" width="8.19921875" style="71" customWidth="1"/>
    <col min="4615" max="4618" width="7.3984375" style="71" customWidth="1"/>
    <col min="4619" max="4619" width="0.796875" style="71" customWidth="1"/>
    <col min="4620" max="4627" width="8.69921875" style="71" customWidth="1"/>
    <col min="4628" max="4629" width="2.19921875" style="71" bestFit="1" customWidth="1"/>
    <col min="4630" max="4630" width="9.69921875" style="71" customWidth="1"/>
    <col min="4631" max="4631" width="13.69921875" style="71" customWidth="1"/>
    <col min="4632" max="4865" width="11.69921875" style="71"/>
    <col min="4866" max="4866" width="7" style="71" customWidth="1"/>
    <col min="4867" max="4870" width="8.19921875" style="71" customWidth="1"/>
    <col min="4871" max="4874" width="7.3984375" style="71" customWidth="1"/>
    <col min="4875" max="4875" width="0.796875" style="71" customWidth="1"/>
    <col min="4876" max="4883" width="8.69921875" style="71" customWidth="1"/>
    <col min="4884" max="4885" width="2.19921875" style="71" bestFit="1" customWidth="1"/>
    <col min="4886" max="4886" width="9.69921875" style="71" customWidth="1"/>
    <col min="4887" max="4887" width="13.69921875" style="71" customWidth="1"/>
    <col min="4888" max="5121" width="11.69921875" style="71"/>
    <col min="5122" max="5122" width="7" style="71" customWidth="1"/>
    <col min="5123" max="5126" width="8.19921875" style="71" customWidth="1"/>
    <col min="5127" max="5130" width="7.3984375" style="71" customWidth="1"/>
    <col min="5131" max="5131" width="0.796875" style="71" customWidth="1"/>
    <col min="5132" max="5139" width="8.69921875" style="71" customWidth="1"/>
    <col min="5140" max="5141" width="2.19921875" style="71" bestFit="1" customWidth="1"/>
    <col min="5142" max="5142" width="9.69921875" style="71" customWidth="1"/>
    <col min="5143" max="5143" width="13.69921875" style="71" customWidth="1"/>
    <col min="5144" max="5377" width="11.69921875" style="71"/>
    <col min="5378" max="5378" width="7" style="71" customWidth="1"/>
    <col min="5379" max="5382" width="8.19921875" style="71" customWidth="1"/>
    <col min="5383" max="5386" width="7.3984375" style="71" customWidth="1"/>
    <col min="5387" max="5387" width="0.796875" style="71" customWidth="1"/>
    <col min="5388" max="5395" width="8.69921875" style="71" customWidth="1"/>
    <col min="5396" max="5397" width="2.19921875" style="71" bestFit="1" customWidth="1"/>
    <col min="5398" max="5398" width="9.69921875" style="71" customWidth="1"/>
    <col min="5399" max="5399" width="13.69921875" style="71" customWidth="1"/>
    <col min="5400" max="5633" width="11.69921875" style="71"/>
    <col min="5634" max="5634" width="7" style="71" customWidth="1"/>
    <col min="5635" max="5638" width="8.19921875" style="71" customWidth="1"/>
    <col min="5639" max="5642" width="7.3984375" style="71" customWidth="1"/>
    <col min="5643" max="5643" width="0.796875" style="71" customWidth="1"/>
    <col min="5644" max="5651" width="8.69921875" style="71" customWidth="1"/>
    <col min="5652" max="5653" width="2.19921875" style="71" bestFit="1" customWidth="1"/>
    <col min="5654" max="5654" width="9.69921875" style="71" customWidth="1"/>
    <col min="5655" max="5655" width="13.69921875" style="71" customWidth="1"/>
    <col min="5656" max="5889" width="11.69921875" style="71"/>
    <col min="5890" max="5890" width="7" style="71" customWidth="1"/>
    <col min="5891" max="5894" width="8.19921875" style="71" customWidth="1"/>
    <col min="5895" max="5898" width="7.3984375" style="71" customWidth="1"/>
    <col min="5899" max="5899" width="0.796875" style="71" customWidth="1"/>
    <col min="5900" max="5907" width="8.69921875" style="71" customWidth="1"/>
    <col min="5908" max="5909" width="2.19921875" style="71" bestFit="1" customWidth="1"/>
    <col min="5910" max="5910" width="9.69921875" style="71" customWidth="1"/>
    <col min="5911" max="5911" width="13.69921875" style="71" customWidth="1"/>
    <col min="5912" max="6145" width="11.69921875" style="71"/>
    <col min="6146" max="6146" width="7" style="71" customWidth="1"/>
    <col min="6147" max="6150" width="8.19921875" style="71" customWidth="1"/>
    <col min="6151" max="6154" width="7.3984375" style="71" customWidth="1"/>
    <col min="6155" max="6155" width="0.796875" style="71" customWidth="1"/>
    <col min="6156" max="6163" width="8.69921875" style="71" customWidth="1"/>
    <col min="6164" max="6165" width="2.19921875" style="71" bestFit="1" customWidth="1"/>
    <col min="6166" max="6166" width="9.69921875" style="71" customWidth="1"/>
    <col min="6167" max="6167" width="13.69921875" style="71" customWidth="1"/>
    <col min="6168" max="6401" width="11.69921875" style="71"/>
    <col min="6402" max="6402" width="7" style="71" customWidth="1"/>
    <col min="6403" max="6406" width="8.19921875" style="71" customWidth="1"/>
    <col min="6407" max="6410" width="7.3984375" style="71" customWidth="1"/>
    <col min="6411" max="6411" width="0.796875" style="71" customWidth="1"/>
    <col min="6412" max="6419" width="8.69921875" style="71" customWidth="1"/>
    <col min="6420" max="6421" width="2.19921875" style="71" bestFit="1" customWidth="1"/>
    <col min="6422" max="6422" width="9.69921875" style="71" customWidth="1"/>
    <col min="6423" max="6423" width="13.69921875" style="71" customWidth="1"/>
    <col min="6424" max="6657" width="11.69921875" style="71"/>
    <col min="6658" max="6658" width="7" style="71" customWidth="1"/>
    <col min="6659" max="6662" width="8.19921875" style="71" customWidth="1"/>
    <col min="6663" max="6666" width="7.3984375" style="71" customWidth="1"/>
    <col min="6667" max="6667" width="0.796875" style="71" customWidth="1"/>
    <col min="6668" max="6675" width="8.69921875" style="71" customWidth="1"/>
    <col min="6676" max="6677" width="2.19921875" style="71" bestFit="1" customWidth="1"/>
    <col min="6678" max="6678" width="9.69921875" style="71" customWidth="1"/>
    <col min="6679" max="6679" width="13.69921875" style="71" customWidth="1"/>
    <col min="6680" max="6913" width="11.69921875" style="71"/>
    <col min="6914" max="6914" width="7" style="71" customWidth="1"/>
    <col min="6915" max="6918" width="8.19921875" style="71" customWidth="1"/>
    <col min="6919" max="6922" width="7.3984375" style="71" customWidth="1"/>
    <col min="6923" max="6923" width="0.796875" style="71" customWidth="1"/>
    <col min="6924" max="6931" width="8.69921875" style="71" customWidth="1"/>
    <col min="6932" max="6933" width="2.19921875" style="71" bestFit="1" customWidth="1"/>
    <col min="6934" max="6934" width="9.69921875" style="71" customWidth="1"/>
    <col min="6935" max="6935" width="13.69921875" style="71" customWidth="1"/>
    <col min="6936" max="7169" width="11.69921875" style="71"/>
    <col min="7170" max="7170" width="7" style="71" customWidth="1"/>
    <col min="7171" max="7174" width="8.19921875" style="71" customWidth="1"/>
    <col min="7175" max="7178" width="7.3984375" style="71" customWidth="1"/>
    <col min="7179" max="7179" width="0.796875" style="71" customWidth="1"/>
    <col min="7180" max="7187" width="8.69921875" style="71" customWidth="1"/>
    <col min="7188" max="7189" width="2.19921875" style="71" bestFit="1" customWidth="1"/>
    <col min="7190" max="7190" width="9.69921875" style="71" customWidth="1"/>
    <col min="7191" max="7191" width="13.69921875" style="71" customWidth="1"/>
    <col min="7192" max="7425" width="11.69921875" style="71"/>
    <col min="7426" max="7426" width="7" style="71" customWidth="1"/>
    <col min="7427" max="7430" width="8.19921875" style="71" customWidth="1"/>
    <col min="7431" max="7434" width="7.3984375" style="71" customWidth="1"/>
    <col min="7435" max="7435" width="0.796875" style="71" customWidth="1"/>
    <col min="7436" max="7443" width="8.69921875" style="71" customWidth="1"/>
    <col min="7444" max="7445" width="2.19921875" style="71" bestFit="1" customWidth="1"/>
    <col min="7446" max="7446" width="9.69921875" style="71" customWidth="1"/>
    <col min="7447" max="7447" width="13.69921875" style="71" customWidth="1"/>
    <col min="7448" max="7681" width="11.69921875" style="71"/>
    <col min="7682" max="7682" width="7" style="71" customWidth="1"/>
    <col min="7683" max="7686" width="8.19921875" style="71" customWidth="1"/>
    <col min="7687" max="7690" width="7.3984375" style="71" customWidth="1"/>
    <col min="7691" max="7691" width="0.796875" style="71" customWidth="1"/>
    <col min="7692" max="7699" width="8.69921875" style="71" customWidth="1"/>
    <col min="7700" max="7701" width="2.19921875" style="71" bestFit="1" customWidth="1"/>
    <col min="7702" max="7702" width="9.69921875" style="71" customWidth="1"/>
    <col min="7703" max="7703" width="13.69921875" style="71" customWidth="1"/>
    <col min="7704" max="7937" width="11.69921875" style="71"/>
    <col min="7938" max="7938" width="7" style="71" customWidth="1"/>
    <col min="7939" max="7942" width="8.19921875" style="71" customWidth="1"/>
    <col min="7943" max="7946" width="7.3984375" style="71" customWidth="1"/>
    <col min="7947" max="7947" width="0.796875" style="71" customWidth="1"/>
    <col min="7948" max="7955" width="8.69921875" style="71" customWidth="1"/>
    <col min="7956" max="7957" width="2.19921875" style="71" bestFit="1" customWidth="1"/>
    <col min="7958" max="7958" width="9.69921875" style="71" customWidth="1"/>
    <col min="7959" max="7959" width="13.69921875" style="71" customWidth="1"/>
    <col min="7960" max="8193" width="11.69921875" style="71"/>
    <col min="8194" max="8194" width="7" style="71" customWidth="1"/>
    <col min="8195" max="8198" width="8.19921875" style="71" customWidth="1"/>
    <col min="8199" max="8202" width="7.3984375" style="71" customWidth="1"/>
    <col min="8203" max="8203" width="0.796875" style="71" customWidth="1"/>
    <col min="8204" max="8211" width="8.69921875" style="71" customWidth="1"/>
    <col min="8212" max="8213" width="2.19921875" style="71" bestFit="1" customWidth="1"/>
    <col min="8214" max="8214" width="9.69921875" style="71" customWidth="1"/>
    <col min="8215" max="8215" width="13.69921875" style="71" customWidth="1"/>
    <col min="8216" max="8449" width="11.69921875" style="71"/>
    <col min="8450" max="8450" width="7" style="71" customWidth="1"/>
    <col min="8451" max="8454" width="8.19921875" style="71" customWidth="1"/>
    <col min="8455" max="8458" width="7.3984375" style="71" customWidth="1"/>
    <col min="8459" max="8459" width="0.796875" style="71" customWidth="1"/>
    <col min="8460" max="8467" width="8.69921875" style="71" customWidth="1"/>
    <col min="8468" max="8469" width="2.19921875" style="71" bestFit="1" customWidth="1"/>
    <col min="8470" max="8470" width="9.69921875" style="71" customWidth="1"/>
    <col min="8471" max="8471" width="13.69921875" style="71" customWidth="1"/>
    <col min="8472" max="8705" width="11.69921875" style="71"/>
    <col min="8706" max="8706" width="7" style="71" customWidth="1"/>
    <col min="8707" max="8710" width="8.19921875" style="71" customWidth="1"/>
    <col min="8711" max="8714" width="7.3984375" style="71" customWidth="1"/>
    <col min="8715" max="8715" width="0.796875" style="71" customWidth="1"/>
    <col min="8716" max="8723" width="8.69921875" style="71" customWidth="1"/>
    <col min="8724" max="8725" width="2.19921875" style="71" bestFit="1" customWidth="1"/>
    <col min="8726" max="8726" width="9.69921875" style="71" customWidth="1"/>
    <col min="8727" max="8727" width="13.69921875" style="71" customWidth="1"/>
    <col min="8728" max="8961" width="11.69921875" style="71"/>
    <col min="8962" max="8962" width="7" style="71" customWidth="1"/>
    <col min="8963" max="8966" width="8.19921875" style="71" customWidth="1"/>
    <col min="8967" max="8970" width="7.3984375" style="71" customWidth="1"/>
    <col min="8971" max="8971" width="0.796875" style="71" customWidth="1"/>
    <col min="8972" max="8979" width="8.69921875" style="71" customWidth="1"/>
    <col min="8980" max="8981" width="2.19921875" style="71" bestFit="1" customWidth="1"/>
    <col min="8982" max="8982" width="9.69921875" style="71" customWidth="1"/>
    <col min="8983" max="8983" width="13.69921875" style="71" customWidth="1"/>
    <col min="8984" max="9217" width="11.69921875" style="71"/>
    <col min="9218" max="9218" width="7" style="71" customWidth="1"/>
    <col min="9219" max="9222" width="8.19921875" style="71" customWidth="1"/>
    <col min="9223" max="9226" width="7.3984375" style="71" customWidth="1"/>
    <col min="9227" max="9227" width="0.796875" style="71" customWidth="1"/>
    <col min="9228" max="9235" width="8.69921875" style="71" customWidth="1"/>
    <col min="9236" max="9237" width="2.19921875" style="71" bestFit="1" customWidth="1"/>
    <col min="9238" max="9238" width="9.69921875" style="71" customWidth="1"/>
    <col min="9239" max="9239" width="13.69921875" style="71" customWidth="1"/>
    <col min="9240" max="9473" width="11.69921875" style="71"/>
    <col min="9474" max="9474" width="7" style="71" customWidth="1"/>
    <col min="9475" max="9478" width="8.19921875" style="71" customWidth="1"/>
    <col min="9479" max="9482" width="7.3984375" style="71" customWidth="1"/>
    <col min="9483" max="9483" width="0.796875" style="71" customWidth="1"/>
    <col min="9484" max="9491" width="8.69921875" style="71" customWidth="1"/>
    <col min="9492" max="9493" width="2.19921875" style="71" bestFit="1" customWidth="1"/>
    <col min="9494" max="9494" width="9.69921875" style="71" customWidth="1"/>
    <col min="9495" max="9495" width="13.69921875" style="71" customWidth="1"/>
    <col min="9496" max="9729" width="11.69921875" style="71"/>
    <col min="9730" max="9730" width="7" style="71" customWidth="1"/>
    <col min="9731" max="9734" width="8.19921875" style="71" customWidth="1"/>
    <col min="9735" max="9738" width="7.3984375" style="71" customWidth="1"/>
    <col min="9739" max="9739" width="0.796875" style="71" customWidth="1"/>
    <col min="9740" max="9747" width="8.69921875" style="71" customWidth="1"/>
    <col min="9748" max="9749" width="2.19921875" style="71" bestFit="1" customWidth="1"/>
    <col min="9750" max="9750" width="9.69921875" style="71" customWidth="1"/>
    <col min="9751" max="9751" width="13.69921875" style="71" customWidth="1"/>
    <col min="9752" max="9985" width="11.69921875" style="71"/>
    <col min="9986" max="9986" width="7" style="71" customWidth="1"/>
    <col min="9987" max="9990" width="8.19921875" style="71" customWidth="1"/>
    <col min="9991" max="9994" width="7.3984375" style="71" customWidth="1"/>
    <col min="9995" max="9995" width="0.796875" style="71" customWidth="1"/>
    <col min="9996" max="10003" width="8.69921875" style="71" customWidth="1"/>
    <col min="10004" max="10005" width="2.19921875" style="71" bestFit="1" customWidth="1"/>
    <col min="10006" max="10006" width="9.69921875" style="71" customWidth="1"/>
    <col min="10007" max="10007" width="13.69921875" style="71" customWidth="1"/>
    <col min="10008" max="10241" width="11.69921875" style="71"/>
    <col min="10242" max="10242" width="7" style="71" customWidth="1"/>
    <col min="10243" max="10246" width="8.19921875" style="71" customWidth="1"/>
    <col min="10247" max="10250" width="7.3984375" style="71" customWidth="1"/>
    <col min="10251" max="10251" width="0.796875" style="71" customWidth="1"/>
    <col min="10252" max="10259" width="8.69921875" style="71" customWidth="1"/>
    <col min="10260" max="10261" width="2.19921875" style="71" bestFit="1" customWidth="1"/>
    <col min="10262" max="10262" width="9.69921875" style="71" customWidth="1"/>
    <col min="10263" max="10263" width="13.69921875" style="71" customWidth="1"/>
    <col min="10264" max="10497" width="11.69921875" style="71"/>
    <col min="10498" max="10498" width="7" style="71" customWidth="1"/>
    <col min="10499" max="10502" width="8.19921875" style="71" customWidth="1"/>
    <col min="10503" max="10506" width="7.3984375" style="71" customWidth="1"/>
    <col min="10507" max="10507" width="0.796875" style="71" customWidth="1"/>
    <col min="10508" max="10515" width="8.69921875" style="71" customWidth="1"/>
    <col min="10516" max="10517" width="2.19921875" style="71" bestFit="1" customWidth="1"/>
    <col min="10518" max="10518" width="9.69921875" style="71" customWidth="1"/>
    <col min="10519" max="10519" width="13.69921875" style="71" customWidth="1"/>
    <col min="10520" max="10753" width="11.69921875" style="71"/>
    <col min="10754" max="10754" width="7" style="71" customWidth="1"/>
    <col min="10755" max="10758" width="8.19921875" style="71" customWidth="1"/>
    <col min="10759" max="10762" width="7.3984375" style="71" customWidth="1"/>
    <col min="10763" max="10763" width="0.796875" style="71" customWidth="1"/>
    <col min="10764" max="10771" width="8.69921875" style="71" customWidth="1"/>
    <col min="10772" max="10773" width="2.19921875" style="71" bestFit="1" customWidth="1"/>
    <col min="10774" max="10774" width="9.69921875" style="71" customWidth="1"/>
    <col min="10775" max="10775" width="13.69921875" style="71" customWidth="1"/>
    <col min="10776" max="11009" width="11.69921875" style="71"/>
    <col min="11010" max="11010" width="7" style="71" customWidth="1"/>
    <col min="11011" max="11014" width="8.19921875" style="71" customWidth="1"/>
    <col min="11015" max="11018" width="7.3984375" style="71" customWidth="1"/>
    <col min="11019" max="11019" width="0.796875" style="71" customWidth="1"/>
    <col min="11020" max="11027" width="8.69921875" style="71" customWidth="1"/>
    <col min="11028" max="11029" width="2.19921875" style="71" bestFit="1" customWidth="1"/>
    <col min="11030" max="11030" width="9.69921875" style="71" customWidth="1"/>
    <col min="11031" max="11031" width="13.69921875" style="71" customWidth="1"/>
    <col min="11032" max="11265" width="11.69921875" style="71"/>
    <col min="11266" max="11266" width="7" style="71" customWidth="1"/>
    <col min="11267" max="11270" width="8.19921875" style="71" customWidth="1"/>
    <col min="11271" max="11274" width="7.3984375" style="71" customWidth="1"/>
    <col min="11275" max="11275" width="0.796875" style="71" customWidth="1"/>
    <col min="11276" max="11283" width="8.69921875" style="71" customWidth="1"/>
    <col min="11284" max="11285" width="2.19921875" style="71" bestFit="1" customWidth="1"/>
    <col min="11286" max="11286" width="9.69921875" style="71" customWidth="1"/>
    <col min="11287" max="11287" width="13.69921875" style="71" customWidth="1"/>
    <col min="11288" max="11521" width="11.69921875" style="71"/>
    <col min="11522" max="11522" width="7" style="71" customWidth="1"/>
    <col min="11523" max="11526" width="8.19921875" style="71" customWidth="1"/>
    <col min="11527" max="11530" width="7.3984375" style="71" customWidth="1"/>
    <col min="11531" max="11531" width="0.796875" style="71" customWidth="1"/>
    <col min="11532" max="11539" width="8.69921875" style="71" customWidth="1"/>
    <col min="11540" max="11541" width="2.19921875" style="71" bestFit="1" customWidth="1"/>
    <col min="11542" max="11542" width="9.69921875" style="71" customWidth="1"/>
    <col min="11543" max="11543" width="13.69921875" style="71" customWidth="1"/>
    <col min="11544" max="11777" width="11.69921875" style="71"/>
    <col min="11778" max="11778" width="7" style="71" customWidth="1"/>
    <col min="11779" max="11782" width="8.19921875" style="71" customWidth="1"/>
    <col min="11783" max="11786" width="7.3984375" style="71" customWidth="1"/>
    <col min="11787" max="11787" width="0.796875" style="71" customWidth="1"/>
    <col min="11788" max="11795" width="8.69921875" style="71" customWidth="1"/>
    <col min="11796" max="11797" width="2.19921875" style="71" bestFit="1" customWidth="1"/>
    <col min="11798" max="11798" width="9.69921875" style="71" customWidth="1"/>
    <col min="11799" max="11799" width="13.69921875" style="71" customWidth="1"/>
    <col min="11800" max="12033" width="11.69921875" style="71"/>
    <col min="12034" max="12034" width="7" style="71" customWidth="1"/>
    <col min="12035" max="12038" width="8.19921875" style="71" customWidth="1"/>
    <col min="12039" max="12042" width="7.3984375" style="71" customWidth="1"/>
    <col min="12043" max="12043" width="0.796875" style="71" customWidth="1"/>
    <col min="12044" max="12051" width="8.69921875" style="71" customWidth="1"/>
    <col min="12052" max="12053" width="2.19921875" style="71" bestFit="1" customWidth="1"/>
    <col min="12054" max="12054" width="9.69921875" style="71" customWidth="1"/>
    <col min="12055" max="12055" width="13.69921875" style="71" customWidth="1"/>
    <col min="12056" max="12289" width="11.69921875" style="71"/>
    <col min="12290" max="12290" width="7" style="71" customWidth="1"/>
    <col min="12291" max="12294" width="8.19921875" style="71" customWidth="1"/>
    <col min="12295" max="12298" width="7.3984375" style="71" customWidth="1"/>
    <col min="12299" max="12299" width="0.796875" style="71" customWidth="1"/>
    <col min="12300" max="12307" width="8.69921875" style="71" customWidth="1"/>
    <col min="12308" max="12309" width="2.19921875" style="71" bestFit="1" customWidth="1"/>
    <col min="12310" max="12310" width="9.69921875" style="71" customWidth="1"/>
    <col min="12311" max="12311" width="13.69921875" style="71" customWidth="1"/>
    <col min="12312" max="12545" width="11.69921875" style="71"/>
    <col min="12546" max="12546" width="7" style="71" customWidth="1"/>
    <col min="12547" max="12550" width="8.19921875" style="71" customWidth="1"/>
    <col min="12551" max="12554" width="7.3984375" style="71" customWidth="1"/>
    <col min="12555" max="12555" width="0.796875" style="71" customWidth="1"/>
    <col min="12556" max="12563" width="8.69921875" style="71" customWidth="1"/>
    <col min="12564" max="12565" width="2.19921875" style="71" bestFit="1" customWidth="1"/>
    <col min="12566" max="12566" width="9.69921875" style="71" customWidth="1"/>
    <col min="12567" max="12567" width="13.69921875" style="71" customWidth="1"/>
    <col min="12568" max="12801" width="11.69921875" style="71"/>
    <col min="12802" max="12802" width="7" style="71" customWidth="1"/>
    <col min="12803" max="12806" width="8.19921875" style="71" customWidth="1"/>
    <col min="12807" max="12810" width="7.3984375" style="71" customWidth="1"/>
    <col min="12811" max="12811" width="0.796875" style="71" customWidth="1"/>
    <col min="12812" max="12819" width="8.69921875" style="71" customWidth="1"/>
    <col min="12820" max="12821" width="2.19921875" style="71" bestFit="1" customWidth="1"/>
    <col min="12822" max="12822" width="9.69921875" style="71" customWidth="1"/>
    <col min="12823" max="12823" width="13.69921875" style="71" customWidth="1"/>
    <col min="12824" max="13057" width="11.69921875" style="71"/>
    <col min="13058" max="13058" width="7" style="71" customWidth="1"/>
    <col min="13059" max="13062" width="8.19921875" style="71" customWidth="1"/>
    <col min="13063" max="13066" width="7.3984375" style="71" customWidth="1"/>
    <col min="13067" max="13067" width="0.796875" style="71" customWidth="1"/>
    <col min="13068" max="13075" width="8.69921875" style="71" customWidth="1"/>
    <col min="13076" max="13077" width="2.19921875" style="71" bestFit="1" customWidth="1"/>
    <col min="13078" max="13078" width="9.69921875" style="71" customWidth="1"/>
    <col min="13079" max="13079" width="13.69921875" style="71" customWidth="1"/>
    <col min="13080" max="13313" width="11.69921875" style="71"/>
    <col min="13314" max="13314" width="7" style="71" customWidth="1"/>
    <col min="13315" max="13318" width="8.19921875" style="71" customWidth="1"/>
    <col min="13319" max="13322" width="7.3984375" style="71" customWidth="1"/>
    <col min="13323" max="13323" width="0.796875" style="71" customWidth="1"/>
    <col min="13324" max="13331" width="8.69921875" style="71" customWidth="1"/>
    <col min="13332" max="13333" width="2.19921875" style="71" bestFit="1" customWidth="1"/>
    <col min="13334" max="13334" width="9.69921875" style="71" customWidth="1"/>
    <col min="13335" max="13335" width="13.69921875" style="71" customWidth="1"/>
    <col min="13336" max="13569" width="11.69921875" style="71"/>
    <col min="13570" max="13570" width="7" style="71" customWidth="1"/>
    <col min="13571" max="13574" width="8.19921875" style="71" customWidth="1"/>
    <col min="13575" max="13578" width="7.3984375" style="71" customWidth="1"/>
    <col min="13579" max="13579" width="0.796875" style="71" customWidth="1"/>
    <col min="13580" max="13587" width="8.69921875" style="71" customWidth="1"/>
    <col min="13588" max="13589" width="2.19921875" style="71" bestFit="1" customWidth="1"/>
    <col min="13590" max="13590" width="9.69921875" style="71" customWidth="1"/>
    <col min="13591" max="13591" width="13.69921875" style="71" customWidth="1"/>
    <col min="13592" max="13825" width="11.69921875" style="71"/>
    <col min="13826" max="13826" width="7" style="71" customWidth="1"/>
    <col min="13827" max="13830" width="8.19921875" style="71" customWidth="1"/>
    <col min="13831" max="13834" width="7.3984375" style="71" customWidth="1"/>
    <col min="13835" max="13835" width="0.796875" style="71" customWidth="1"/>
    <col min="13836" max="13843" width="8.69921875" style="71" customWidth="1"/>
    <col min="13844" max="13845" width="2.19921875" style="71" bestFit="1" customWidth="1"/>
    <col min="13846" max="13846" width="9.69921875" style="71" customWidth="1"/>
    <col min="13847" max="13847" width="13.69921875" style="71" customWidth="1"/>
    <col min="13848" max="14081" width="11.69921875" style="71"/>
    <col min="14082" max="14082" width="7" style="71" customWidth="1"/>
    <col min="14083" max="14086" width="8.19921875" style="71" customWidth="1"/>
    <col min="14087" max="14090" width="7.3984375" style="71" customWidth="1"/>
    <col min="14091" max="14091" width="0.796875" style="71" customWidth="1"/>
    <col min="14092" max="14099" width="8.69921875" style="71" customWidth="1"/>
    <col min="14100" max="14101" width="2.19921875" style="71" bestFit="1" customWidth="1"/>
    <col min="14102" max="14102" width="9.69921875" style="71" customWidth="1"/>
    <col min="14103" max="14103" width="13.69921875" style="71" customWidth="1"/>
    <col min="14104" max="14337" width="11.69921875" style="71"/>
    <col min="14338" max="14338" width="7" style="71" customWidth="1"/>
    <col min="14339" max="14342" width="8.19921875" style="71" customWidth="1"/>
    <col min="14343" max="14346" width="7.3984375" style="71" customWidth="1"/>
    <col min="14347" max="14347" width="0.796875" style="71" customWidth="1"/>
    <col min="14348" max="14355" width="8.69921875" style="71" customWidth="1"/>
    <col min="14356" max="14357" width="2.19921875" style="71" bestFit="1" customWidth="1"/>
    <col min="14358" max="14358" width="9.69921875" style="71" customWidth="1"/>
    <col min="14359" max="14359" width="13.69921875" style="71" customWidth="1"/>
    <col min="14360" max="14593" width="11.69921875" style="71"/>
    <col min="14594" max="14594" width="7" style="71" customWidth="1"/>
    <col min="14595" max="14598" width="8.19921875" style="71" customWidth="1"/>
    <col min="14599" max="14602" width="7.3984375" style="71" customWidth="1"/>
    <col min="14603" max="14603" width="0.796875" style="71" customWidth="1"/>
    <col min="14604" max="14611" width="8.69921875" style="71" customWidth="1"/>
    <col min="14612" max="14613" width="2.19921875" style="71" bestFit="1" customWidth="1"/>
    <col min="14614" max="14614" width="9.69921875" style="71" customWidth="1"/>
    <col min="14615" max="14615" width="13.69921875" style="71" customWidth="1"/>
    <col min="14616" max="14849" width="11.69921875" style="71"/>
    <col min="14850" max="14850" width="7" style="71" customWidth="1"/>
    <col min="14851" max="14854" width="8.19921875" style="71" customWidth="1"/>
    <col min="14855" max="14858" width="7.3984375" style="71" customWidth="1"/>
    <col min="14859" max="14859" width="0.796875" style="71" customWidth="1"/>
    <col min="14860" max="14867" width="8.69921875" style="71" customWidth="1"/>
    <col min="14868" max="14869" width="2.19921875" style="71" bestFit="1" customWidth="1"/>
    <col min="14870" max="14870" width="9.69921875" style="71" customWidth="1"/>
    <col min="14871" max="14871" width="13.69921875" style="71" customWidth="1"/>
    <col min="14872" max="15105" width="11.69921875" style="71"/>
    <col min="15106" max="15106" width="7" style="71" customWidth="1"/>
    <col min="15107" max="15110" width="8.19921875" style="71" customWidth="1"/>
    <col min="15111" max="15114" width="7.3984375" style="71" customWidth="1"/>
    <col min="15115" max="15115" width="0.796875" style="71" customWidth="1"/>
    <col min="15116" max="15123" width="8.69921875" style="71" customWidth="1"/>
    <col min="15124" max="15125" width="2.19921875" style="71" bestFit="1" customWidth="1"/>
    <col min="15126" max="15126" width="9.69921875" style="71" customWidth="1"/>
    <col min="15127" max="15127" width="13.69921875" style="71" customWidth="1"/>
    <col min="15128" max="15361" width="11.69921875" style="71"/>
    <col min="15362" max="15362" width="7" style="71" customWidth="1"/>
    <col min="15363" max="15366" width="8.19921875" style="71" customWidth="1"/>
    <col min="15367" max="15370" width="7.3984375" style="71" customWidth="1"/>
    <col min="15371" max="15371" width="0.796875" style="71" customWidth="1"/>
    <col min="15372" max="15379" width="8.69921875" style="71" customWidth="1"/>
    <col min="15380" max="15381" width="2.19921875" style="71" bestFit="1" customWidth="1"/>
    <col min="15382" max="15382" width="9.69921875" style="71" customWidth="1"/>
    <col min="15383" max="15383" width="13.69921875" style="71" customWidth="1"/>
    <col min="15384" max="15617" width="11.69921875" style="71"/>
    <col min="15618" max="15618" width="7" style="71" customWidth="1"/>
    <col min="15619" max="15622" width="8.19921875" style="71" customWidth="1"/>
    <col min="15623" max="15626" width="7.3984375" style="71" customWidth="1"/>
    <col min="15627" max="15627" width="0.796875" style="71" customWidth="1"/>
    <col min="15628" max="15635" width="8.69921875" style="71" customWidth="1"/>
    <col min="15636" max="15637" width="2.19921875" style="71" bestFit="1" customWidth="1"/>
    <col min="15638" max="15638" width="9.69921875" style="71" customWidth="1"/>
    <col min="15639" max="15639" width="13.69921875" style="71" customWidth="1"/>
    <col min="15640" max="15873" width="11.69921875" style="71"/>
    <col min="15874" max="15874" width="7" style="71" customWidth="1"/>
    <col min="15875" max="15878" width="8.19921875" style="71" customWidth="1"/>
    <col min="15879" max="15882" width="7.3984375" style="71" customWidth="1"/>
    <col min="15883" max="15883" width="0.796875" style="71" customWidth="1"/>
    <col min="15884" max="15891" width="8.69921875" style="71" customWidth="1"/>
    <col min="15892" max="15893" width="2.19921875" style="71" bestFit="1" customWidth="1"/>
    <col min="15894" max="15894" width="9.69921875" style="71" customWidth="1"/>
    <col min="15895" max="15895" width="13.69921875" style="71" customWidth="1"/>
    <col min="15896" max="16129" width="11.69921875" style="71"/>
    <col min="16130" max="16130" width="7" style="71" customWidth="1"/>
    <col min="16131" max="16134" width="8.19921875" style="71" customWidth="1"/>
    <col min="16135" max="16138" width="7.3984375" style="71" customWidth="1"/>
    <col min="16139" max="16139" width="0.796875" style="71" customWidth="1"/>
    <col min="16140" max="16147" width="8.69921875" style="71" customWidth="1"/>
    <col min="16148" max="16149" width="2.19921875" style="71" bestFit="1" customWidth="1"/>
    <col min="16150" max="16150" width="9.69921875" style="71" customWidth="1"/>
    <col min="16151" max="16151" width="13.69921875" style="71" customWidth="1"/>
    <col min="16152" max="16384" width="11.69921875" style="71"/>
  </cols>
  <sheetData>
    <row r="1" spans="1:25"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5" s="78" customFormat="1" ht="28.5" customHeight="1">
      <c r="A2" s="287"/>
      <c r="B2" s="434" t="s">
        <v>298</v>
      </c>
      <c r="C2" s="434"/>
      <c r="D2" s="434"/>
      <c r="E2" s="434"/>
      <c r="F2" s="434"/>
      <c r="G2" s="434"/>
      <c r="H2" s="434"/>
      <c r="I2" s="434"/>
      <c r="J2" s="434"/>
      <c r="K2" s="74"/>
      <c r="L2" s="75"/>
      <c r="M2" s="75"/>
      <c r="N2" s="76"/>
      <c r="O2" s="76"/>
      <c r="P2" s="76"/>
      <c r="Q2" s="76"/>
      <c r="R2" s="77"/>
      <c r="S2" s="77"/>
      <c r="V2" s="287"/>
    </row>
    <row r="3" spans="1:25" ht="19.5" customHeight="1" thickBot="1">
      <c r="B3" s="79"/>
      <c r="C3" s="79"/>
      <c r="D3" s="79"/>
      <c r="E3" s="79"/>
      <c r="F3" s="79"/>
      <c r="G3" s="79"/>
      <c r="H3" s="79"/>
      <c r="I3" s="79"/>
      <c r="J3" s="79"/>
      <c r="K3" s="80"/>
      <c r="L3" s="79"/>
      <c r="M3" s="79"/>
      <c r="N3" s="79"/>
      <c r="O3" s="79"/>
      <c r="P3" s="79"/>
      <c r="Q3" s="79"/>
      <c r="R3" s="435" t="s">
        <v>299</v>
      </c>
      <c r="S3" s="435"/>
      <c r="T3" s="81"/>
      <c r="U3" s="81"/>
      <c r="W3" s="82"/>
    </row>
    <row r="4" spans="1:25" s="83" customFormat="1" ht="24.95" customHeight="1">
      <c r="C4" s="436" t="s">
        <v>300</v>
      </c>
      <c r="D4" s="437"/>
      <c r="E4" s="84"/>
      <c r="F4" s="85"/>
      <c r="G4" s="440" t="s">
        <v>167</v>
      </c>
      <c r="H4" s="440"/>
      <c r="I4" s="440"/>
      <c r="J4" s="440"/>
      <c r="K4" s="86"/>
      <c r="L4" s="85"/>
      <c r="M4" s="85"/>
      <c r="N4" s="85" t="s">
        <v>107</v>
      </c>
      <c r="O4" s="85"/>
      <c r="P4" s="85"/>
      <c r="Q4" s="85"/>
      <c r="R4" s="436" t="s">
        <v>168</v>
      </c>
      <c r="S4" s="441"/>
      <c r="T4" s="87"/>
      <c r="U4" s="87"/>
    </row>
    <row r="5" spans="1:25" s="83" customFormat="1" ht="24.95" customHeight="1">
      <c r="B5" s="88" t="s">
        <v>108</v>
      </c>
      <c r="C5" s="438"/>
      <c r="D5" s="439"/>
      <c r="E5" s="431" t="s">
        <v>3</v>
      </c>
      <c r="F5" s="432"/>
      <c r="G5" s="431" t="s">
        <v>169</v>
      </c>
      <c r="H5" s="432"/>
      <c r="I5" s="431" t="s">
        <v>170</v>
      </c>
      <c r="J5" s="443"/>
      <c r="K5" s="86"/>
      <c r="L5" s="443" t="s">
        <v>171</v>
      </c>
      <c r="M5" s="432"/>
      <c r="N5" s="431" t="s">
        <v>109</v>
      </c>
      <c r="O5" s="432"/>
      <c r="P5" s="431" t="s">
        <v>172</v>
      </c>
      <c r="Q5" s="432"/>
      <c r="R5" s="442"/>
      <c r="S5" s="350"/>
      <c r="T5" s="87"/>
      <c r="U5" s="87"/>
    </row>
    <row r="6" spans="1:25" s="83" customFormat="1" ht="24.95" customHeight="1">
      <c r="B6" s="85"/>
      <c r="C6" s="286" t="s">
        <v>301</v>
      </c>
      <c r="D6" s="286" t="s">
        <v>302</v>
      </c>
      <c r="E6" s="286" t="s">
        <v>301</v>
      </c>
      <c r="F6" s="286" t="s">
        <v>302</v>
      </c>
      <c r="G6" s="286" t="s">
        <v>301</v>
      </c>
      <c r="H6" s="286" t="s">
        <v>302</v>
      </c>
      <c r="I6" s="286" t="s">
        <v>301</v>
      </c>
      <c r="J6" s="285" t="s">
        <v>302</v>
      </c>
      <c r="K6" s="86"/>
      <c r="L6" s="89" t="s">
        <v>110</v>
      </c>
      <c r="M6" s="286" t="s">
        <v>111</v>
      </c>
      <c r="N6" s="286" t="s">
        <v>110</v>
      </c>
      <c r="O6" s="286" t="s">
        <v>111</v>
      </c>
      <c r="P6" s="286" t="s">
        <v>110</v>
      </c>
      <c r="Q6" s="286" t="s">
        <v>111</v>
      </c>
      <c r="R6" s="286" t="s">
        <v>110</v>
      </c>
      <c r="S6" s="286" t="s">
        <v>111</v>
      </c>
      <c r="T6" s="90"/>
      <c r="U6" s="90"/>
    </row>
    <row r="7" spans="1:25" s="91" customFormat="1" ht="24.95" customHeight="1">
      <c r="B7" s="94" t="s">
        <v>303</v>
      </c>
      <c r="C7" s="83">
        <v>110325894</v>
      </c>
      <c r="D7" s="83">
        <v>101553139</v>
      </c>
      <c r="E7" s="83">
        <v>107106198</v>
      </c>
      <c r="F7" s="83">
        <v>98763361</v>
      </c>
      <c r="G7" s="83">
        <v>46096475</v>
      </c>
      <c r="H7" s="83">
        <v>43652434</v>
      </c>
      <c r="I7" s="83">
        <v>53634426</v>
      </c>
      <c r="J7" s="83">
        <v>48095462</v>
      </c>
      <c r="K7" s="92"/>
      <c r="L7" s="83">
        <v>2119758</v>
      </c>
      <c r="M7" s="83">
        <v>1853789</v>
      </c>
      <c r="N7" s="83">
        <v>5152935</v>
      </c>
      <c r="O7" s="83">
        <v>5152935</v>
      </c>
      <c r="P7" s="83">
        <v>102604</v>
      </c>
      <c r="Q7" s="83">
        <v>8741</v>
      </c>
      <c r="R7" s="83">
        <v>3219696</v>
      </c>
      <c r="S7" s="83">
        <v>2789778</v>
      </c>
      <c r="T7" s="93"/>
      <c r="U7" s="93"/>
    </row>
    <row r="8" spans="1:25" s="91" customFormat="1" ht="24.95" customHeight="1">
      <c r="B8" s="94">
        <v>25</v>
      </c>
      <c r="C8" s="83">
        <v>109787945</v>
      </c>
      <c r="D8" s="83">
        <v>101587026</v>
      </c>
      <c r="E8" s="83">
        <v>106667843</v>
      </c>
      <c r="F8" s="83">
        <v>98862700</v>
      </c>
      <c r="G8" s="95">
        <v>46021027</v>
      </c>
      <c r="H8" s="95">
        <v>43727909</v>
      </c>
      <c r="I8" s="95">
        <v>52707596</v>
      </c>
      <c r="J8" s="95">
        <v>47495472</v>
      </c>
      <c r="K8" s="86">
        <v>0</v>
      </c>
      <c r="L8" s="95">
        <v>2156088</v>
      </c>
      <c r="M8" s="95">
        <v>1902480</v>
      </c>
      <c r="N8" s="95">
        <v>5731674</v>
      </c>
      <c r="O8" s="95">
        <v>5731674</v>
      </c>
      <c r="P8" s="95">
        <v>51458</v>
      </c>
      <c r="Q8" s="95">
        <v>5165</v>
      </c>
      <c r="R8" s="95">
        <v>3120102</v>
      </c>
      <c r="S8" s="95">
        <v>2724326</v>
      </c>
      <c r="T8" s="96"/>
      <c r="U8" s="96"/>
      <c r="V8" s="97"/>
      <c r="W8" s="97"/>
      <c r="X8" s="97"/>
      <c r="Y8" s="97"/>
    </row>
    <row r="9" spans="1:25" s="91" customFormat="1" ht="24.95" customHeight="1">
      <c r="B9" s="94">
        <v>26</v>
      </c>
      <c r="C9" s="83">
        <f t="shared" ref="C9:S9" si="0">SUM(C10:C33)</f>
        <v>111747682</v>
      </c>
      <c r="D9" s="83">
        <f t="shared" si="0"/>
        <v>104164358</v>
      </c>
      <c r="E9" s="83">
        <f t="shared" si="0"/>
        <v>108679200</v>
      </c>
      <c r="F9" s="83">
        <f t="shared" si="0"/>
        <v>101465041</v>
      </c>
      <c r="G9" s="83">
        <f t="shared" si="0"/>
        <v>48951777</v>
      </c>
      <c r="H9" s="83">
        <f t="shared" si="0"/>
        <v>46864274</v>
      </c>
      <c r="I9" s="95">
        <f t="shared" si="0"/>
        <v>52003665</v>
      </c>
      <c r="J9" s="95">
        <f t="shared" si="0"/>
        <v>47163463</v>
      </c>
      <c r="K9" s="86">
        <f t="shared" si="0"/>
        <v>0</v>
      </c>
      <c r="L9" s="95">
        <f t="shared" si="0"/>
        <v>2191450</v>
      </c>
      <c r="M9" s="95">
        <f t="shared" si="0"/>
        <v>1945778</v>
      </c>
      <c r="N9" s="95">
        <f t="shared" si="0"/>
        <v>5487293</v>
      </c>
      <c r="O9" s="95">
        <f t="shared" si="0"/>
        <v>5487293</v>
      </c>
      <c r="P9" s="95">
        <f t="shared" si="0"/>
        <v>45015</v>
      </c>
      <c r="Q9" s="95">
        <f t="shared" si="0"/>
        <v>4233</v>
      </c>
      <c r="R9" s="95">
        <f t="shared" si="0"/>
        <v>3068482</v>
      </c>
      <c r="S9" s="95">
        <f t="shared" si="0"/>
        <v>2699317</v>
      </c>
      <c r="T9" s="96"/>
      <c r="U9" s="96"/>
      <c r="V9" s="97"/>
      <c r="W9" s="97"/>
      <c r="X9" s="97"/>
      <c r="Y9" s="97"/>
    </row>
    <row r="10" spans="1:25" s="91" customFormat="1" ht="24.95" customHeight="1">
      <c r="B10" s="98" t="s">
        <v>102</v>
      </c>
      <c r="C10" s="83">
        <f>SUM(E10,R10)</f>
        <v>45320998</v>
      </c>
      <c r="D10" s="83">
        <f>SUM(F10,S10)</f>
        <v>41849101</v>
      </c>
      <c r="E10" s="83">
        <f>SUM(G10,I10,L10,N10,P10)</f>
        <v>42332274</v>
      </c>
      <c r="F10" s="83">
        <f>SUM(H10,J10,M10,O10,Q10)</f>
        <v>39226643</v>
      </c>
      <c r="G10" s="83">
        <v>21054808</v>
      </c>
      <c r="H10" s="95">
        <v>20040682</v>
      </c>
      <c r="I10" s="288">
        <v>18681572</v>
      </c>
      <c r="J10" s="289">
        <v>16656745</v>
      </c>
      <c r="K10" s="86"/>
      <c r="L10" s="95">
        <v>645901</v>
      </c>
      <c r="M10" s="95">
        <v>579223</v>
      </c>
      <c r="N10" s="95">
        <v>1949993</v>
      </c>
      <c r="O10" s="95">
        <v>1949993</v>
      </c>
      <c r="P10" s="288">
        <v>0</v>
      </c>
      <c r="Q10" s="95">
        <v>0</v>
      </c>
      <c r="R10" s="290">
        <v>2988724</v>
      </c>
      <c r="S10" s="109">
        <v>2622458</v>
      </c>
      <c r="T10" s="93"/>
      <c r="U10" s="93"/>
      <c r="V10" s="97"/>
    </row>
    <row r="11" spans="1:25" s="91" customFormat="1" ht="24.95" customHeight="1">
      <c r="B11" s="98" t="s">
        <v>103</v>
      </c>
      <c r="C11" s="83">
        <f>SUM(E11,R11)</f>
        <v>8546289</v>
      </c>
      <c r="D11" s="83">
        <f t="shared" ref="D11:D33" si="1">SUM(F11,S11)</f>
        <v>7883557</v>
      </c>
      <c r="E11" s="83">
        <f t="shared" ref="E11:F33" si="2">SUM(G11,I11,L11,N11,P11)</f>
        <v>8528201</v>
      </c>
      <c r="F11" s="83">
        <f>SUM(H11,J11,M11,O11,Q11)</f>
        <v>7865469</v>
      </c>
      <c r="G11" s="83">
        <v>3829669</v>
      </c>
      <c r="H11" s="95">
        <v>3718894</v>
      </c>
      <c r="I11" s="288">
        <v>4107524</v>
      </c>
      <c r="J11" s="289">
        <v>3615022</v>
      </c>
      <c r="K11" s="86"/>
      <c r="L11" s="95">
        <v>184026</v>
      </c>
      <c r="M11" s="95">
        <v>165200</v>
      </c>
      <c r="N11" s="95">
        <v>364053</v>
      </c>
      <c r="O11" s="95">
        <v>364053</v>
      </c>
      <c r="P11" s="288">
        <v>42929</v>
      </c>
      <c r="Q11" s="95">
        <v>2300</v>
      </c>
      <c r="R11" s="290">
        <v>18088</v>
      </c>
      <c r="S11" s="109">
        <v>18088</v>
      </c>
      <c r="T11" s="93"/>
      <c r="U11" s="93"/>
      <c r="V11" s="97"/>
    </row>
    <row r="12" spans="1:25" s="91" customFormat="1" ht="24.95" customHeight="1">
      <c r="B12" s="98" t="s">
        <v>104</v>
      </c>
      <c r="C12" s="83">
        <f t="shared" ref="C12:C33" si="3">SUM(E12,R12)</f>
        <v>4592349</v>
      </c>
      <c r="D12" s="83">
        <f t="shared" si="1"/>
        <v>4364347</v>
      </c>
      <c r="E12" s="83">
        <f t="shared" si="2"/>
        <v>4592349</v>
      </c>
      <c r="F12" s="83">
        <f t="shared" si="2"/>
        <v>4364347</v>
      </c>
      <c r="G12" s="83">
        <v>1984602</v>
      </c>
      <c r="H12" s="95">
        <v>1943551</v>
      </c>
      <c r="I12" s="288">
        <v>2177786</v>
      </c>
      <c r="J12" s="289">
        <v>2008715</v>
      </c>
      <c r="K12" s="86"/>
      <c r="L12" s="95">
        <v>133267</v>
      </c>
      <c r="M12" s="95">
        <v>115387</v>
      </c>
      <c r="N12" s="95">
        <v>296694</v>
      </c>
      <c r="O12" s="95">
        <v>296694</v>
      </c>
      <c r="P12" s="288">
        <v>0</v>
      </c>
      <c r="Q12" s="95">
        <v>0</v>
      </c>
      <c r="R12" s="291">
        <v>0</v>
      </c>
      <c r="S12" s="110">
        <v>0</v>
      </c>
      <c r="T12" s="93"/>
      <c r="U12" s="93"/>
      <c r="V12" s="97"/>
    </row>
    <row r="13" spans="1:25" s="91" customFormat="1" ht="24.95" customHeight="1">
      <c r="B13" s="98" t="s">
        <v>105</v>
      </c>
      <c r="C13" s="83">
        <f t="shared" si="3"/>
        <v>16528638</v>
      </c>
      <c r="D13" s="83">
        <f t="shared" si="1"/>
        <v>15591644</v>
      </c>
      <c r="E13" s="83">
        <f t="shared" si="2"/>
        <v>16528638</v>
      </c>
      <c r="F13" s="83">
        <f t="shared" si="2"/>
        <v>15591644</v>
      </c>
      <c r="G13" s="83">
        <v>6701692</v>
      </c>
      <c r="H13" s="95">
        <v>6406202</v>
      </c>
      <c r="I13" s="288">
        <v>9062670</v>
      </c>
      <c r="J13" s="289">
        <v>8451994</v>
      </c>
      <c r="K13" s="86"/>
      <c r="L13" s="95">
        <v>225793</v>
      </c>
      <c r="M13" s="95">
        <v>195118</v>
      </c>
      <c r="N13" s="95">
        <v>538231</v>
      </c>
      <c r="O13" s="95">
        <v>538231</v>
      </c>
      <c r="P13" s="288">
        <v>252</v>
      </c>
      <c r="Q13" s="95">
        <v>99</v>
      </c>
      <c r="R13" s="291">
        <v>0</v>
      </c>
      <c r="S13" s="110">
        <v>0</v>
      </c>
      <c r="T13" s="93"/>
      <c r="U13" s="93"/>
      <c r="V13" s="97"/>
    </row>
    <row r="14" spans="1:25" s="91" customFormat="1" ht="24.95" customHeight="1">
      <c r="B14" s="98" t="s">
        <v>150</v>
      </c>
      <c r="C14" s="83">
        <f t="shared" si="3"/>
        <v>4324236</v>
      </c>
      <c r="D14" s="83">
        <f t="shared" si="1"/>
        <v>4009251</v>
      </c>
      <c r="E14" s="83">
        <f t="shared" si="2"/>
        <v>4324030</v>
      </c>
      <c r="F14" s="83">
        <f t="shared" si="2"/>
        <v>4009045</v>
      </c>
      <c r="G14" s="83">
        <v>1761182</v>
      </c>
      <c r="H14" s="83">
        <v>1680637</v>
      </c>
      <c r="I14" s="289">
        <v>2154187</v>
      </c>
      <c r="J14" s="289">
        <v>1933259</v>
      </c>
      <c r="K14" s="86"/>
      <c r="L14" s="83">
        <v>120180</v>
      </c>
      <c r="M14" s="83">
        <v>106668</v>
      </c>
      <c r="N14" s="83">
        <v>288481</v>
      </c>
      <c r="O14" s="83">
        <v>288481</v>
      </c>
      <c r="P14" s="288">
        <v>0</v>
      </c>
      <c r="Q14" s="95">
        <v>0</v>
      </c>
      <c r="R14" s="288">
        <v>206</v>
      </c>
      <c r="S14" s="109">
        <v>206</v>
      </c>
      <c r="T14" s="96"/>
      <c r="U14" s="96"/>
      <c r="V14" s="97"/>
    </row>
    <row r="15" spans="1:25" s="91" customFormat="1" ht="24.95" customHeight="1">
      <c r="B15" s="98" t="s">
        <v>151</v>
      </c>
      <c r="C15" s="83">
        <f t="shared" si="3"/>
        <v>3860024</v>
      </c>
      <c r="D15" s="83">
        <f t="shared" si="1"/>
        <v>3529611</v>
      </c>
      <c r="E15" s="83">
        <f t="shared" si="2"/>
        <v>3859993</v>
      </c>
      <c r="F15" s="83">
        <f t="shared" si="2"/>
        <v>3529580</v>
      </c>
      <c r="G15" s="83">
        <v>1474094</v>
      </c>
      <c r="H15" s="95">
        <v>1399021</v>
      </c>
      <c r="I15" s="288">
        <v>1996668</v>
      </c>
      <c r="J15" s="289">
        <v>1763833</v>
      </c>
      <c r="K15" s="86"/>
      <c r="L15" s="95">
        <v>132199</v>
      </c>
      <c r="M15" s="95">
        <v>109694</v>
      </c>
      <c r="N15" s="95">
        <v>257032</v>
      </c>
      <c r="O15" s="95">
        <v>257032</v>
      </c>
      <c r="P15" s="288">
        <v>0</v>
      </c>
      <c r="Q15" s="95">
        <v>0</v>
      </c>
      <c r="R15" s="291">
        <v>31</v>
      </c>
      <c r="S15" s="110">
        <v>31</v>
      </c>
      <c r="T15" s="93"/>
      <c r="U15" s="93"/>
      <c r="V15" s="97"/>
    </row>
    <row r="16" spans="1:25" s="91" customFormat="1" ht="24.95" customHeight="1">
      <c r="B16" s="98" t="s">
        <v>152</v>
      </c>
      <c r="C16" s="83">
        <f t="shared" si="3"/>
        <v>3116484</v>
      </c>
      <c r="D16" s="83">
        <f t="shared" si="1"/>
        <v>2949837</v>
      </c>
      <c r="E16" s="83">
        <f t="shared" si="2"/>
        <v>3116484</v>
      </c>
      <c r="F16" s="83">
        <f t="shared" si="2"/>
        <v>2949837</v>
      </c>
      <c r="G16" s="83">
        <v>1289164</v>
      </c>
      <c r="H16" s="95">
        <v>1242658</v>
      </c>
      <c r="I16" s="288">
        <v>1500042</v>
      </c>
      <c r="J16" s="289">
        <v>1387912</v>
      </c>
      <c r="K16" s="86"/>
      <c r="L16" s="95">
        <v>97786</v>
      </c>
      <c r="M16" s="95">
        <v>89775</v>
      </c>
      <c r="N16" s="95">
        <v>229492</v>
      </c>
      <c r="O16" s="95">
        <v>229492</v>
      </c>
      <c r="P16" s="288">
        <v>0</v>
      </c>
      <c r="Q16" s="95">
        <v>0</v>
      </c>
      <c r="R16" s="291">
        <v>0</v>
      </c>
      <c r="S16" s="110">
        <v>0</v>
      </c>
      <c r="T16" s="93"/>
      <c r="U16" s="93"/>
      <c r="V16" s="97"/>
    </row>
    <row r="17" spans="2:22" s="91" customFormat="1" ht="24.95" customHeight="1">
      <c r="B17" s="98" t="s">
        <v>153</v>
      </c>
      <c r="C17" s="83">
        <f t="shared" si="3"/>
        <v>2795324</v>
      </c>
      <c r="D17" s="83">
        <f t="shared" si="1"/>
        <v>2584076</v>
      </c>
      <c r="E17" s="83">
        <f t="shared" si="2"/>
        <v>2780122</v>
      </c>
      <c r="F17" s="83">
        <f t="shared" si="2"/>
        <v>2568874</v>
      </c>
      <c r="G17" s="83">
        <v>1102825</v>
      </c>
      <c r="H17" s="95">
        <v>1044432</v>
      </c>
      <c r="I17" s="288">
        <v>1396108</v>
      </c>
      <c r="J17" s="289">
        <v>1250558</v>
      </c>
      <c r="K17" s="86"/>
      <c r="L17" s="95">
        <v>85410</v>
      </c>
      <c r="M17" s="95">
        <v>78105</v>
      </c>
      <c r="N17" s="95">
        <v>195779</v>
      </c>
      <c r="O17" s="95">
        <v>195779</v>
      </c>
      <c r="P17" s="288">
        <v>0</v>
      </c>
      <c r="Q17" s="95">
        <v>0</v>
      </c>
      <c r="R17" s="291">
        <v>15202</v>
      </c>
      <c r="S17" s="110">
        <v>15202</v>
      </c>
      <c r="T17" s="93"/>
      <c r="U17" s="93"/>
      <c r="V17" s="97"/>
    </row>
    <row r="18" spans="2:22" s="91" customFormat="1" ht="24.95" customHeight="1">
      <c r="B18" s="98" t="s">
        <v>154</v>
      </c>
      <c r="C18" s="83">
        <f t="shared" si="3"/>
        <v>519139</v>
      </c>
      <c r="D18" s="83">
        <f t="shared" si="1"/>
        <v>500173</v>
      </c>
      <c r="E18" s="83">
        <f t="shared" si="2"/>
        <v>519139</v>
      </c>
      <c r="F18" s="83">
        <f t="shared" si="2"/>
        <v>500173</v>
      </c>
      <c r="G18" s="83">
        <v>203117</v>
      </c>
      <c r="H18" s="95">
        <v>196608</v>
      </c>
      <c r="I18" s="288">
        <v>255259</v>
      </c>
      <c r="J18" s="289">
        <v>243920</v>
      </c>
      <c r="K18" s="86"/>
      <c r="L18" s="95">
        <v>19705</v>
      </c>
      <c r="M18" s="95">
        <v>18587</v>
      </c>
      <c r="N18" s="95">
        <v>39224</v>
      </c>
      <c r="O18" s="95">
        <v>39224</v>
      </c>
      <c r="P18" s="288">
        <v>1834</v>
      </c>
      <c r="Q18" s="95">
        <v>1834</v>
      </c>
      <c r="R18" s="291">
        <v>0</v>
      </c>
      <c r="S18" s="110">
        <v>0</v>
      </c>
      <c r="T18" s="93"/>
      <c r="U18" s="93"/>
      <c r="V18" s="97"/>
    </row>
    <row r="19" spans="2:22" s="91" customFormat="1" ht="24.95" customHeight="1">
      <c r="B19" s="98" t="s">
        <v>155</v>
      </c>
      <c r="C19" s="83">
        <f t="shared" si="3"/>
        <v>140829</v>
      </c>
      <c r="D19" s="83">
        <f t="shared" si="1"/>
        <v>137231</v>
      </c>
      <c r="E19" s="83">
        <f t="shared" si="2"/>
        <v>139145</v>
      </c>
      <c r="F19" s="83">
        <f t="shared" si="2"/>
        <v>135547</v>
      </c>
      <c r="G19" s="83">
        <v>45261</v>
      </c>
      <c r="H19" s="95">
        <v>43616</v>
      </c>
      <c r="I19" s="288">
        <v>83764</v>
      </c>
      <c r="J19" s="289">
        <v>82140</v>
      </c>
      <c r="K19" s="86"/>
      <c r="L19" s="83">
        <v>6145</v>
      </c>
      <c r="M19" s="83">
        <v>5816</v>
      </c>
      <c r="N19" s="95">
        <v>3975</v>
      </c>
      <c r="O19" s="95">
        <v>3975</v>
      </c>
      <c r="P19" s="288">
        <v>0</v>
      </c>
      <c r="Q19" s="95">
        <v>0</v>
      </c>
      <c r="R19" s="291">
        <v>1684</v>
      </c>
      <c r="S19" s="110">
        <v>1684</v>
      </c>
      <c r="T19" s="93"/>
      <c r="U19" s="93"/>
      <c r="V19" s="97"/>
    </row>
    <row r="20" spans="2:22" s="91" customFormat="1" ht="24.95" customHeight="1">
      <c r="B20" s="98" t="s">
        <v>147</v>
      </c>
      <c r="C20" s="83">
        <f t="shared" si="3"/>
        <v>202756</v>
      </c>
      <c r="D20" s="83">
        <f t="shared" si="1"/>
        <v>198693</v>
      </c>
      <c r="E20" s="83">
        <f t="shared" si="2"/>
        <v>202756</v>
      </c>
      <c r="F20" s="83">
        <f t="shared" si="2"/>
        <v>198693</v>
      </c>
      <c r="G20" s="83">
        <v>82171</v>
      </c>
      <c r="H20" s="83">
        <v>80255</v>
      </c>
      <c r="I20" s="289">
        <v>100356</v>
      </c>
      <c r="J20" s="289">
        <v>98373</v>
      </c>
      <c r="K20" s="86"/>
      <c r="L20" s="83">
        <v>9305</v>
      </c>
      <c r="M20" s="83">
        <v>9141</v>
      </c>
      <c r="N20" s="83">
        <v>10924</v>
      </c>
      <c r="O20" s="83">
        <v>10924</v>
      </c>
      <c r="P20" s="288">
        <v>0</v>
      </c>
      <c r="Q20" s="95">
        <v>0</v>
      </c>
      <c r="R20" s="288">
        <v>0</v>
      </c>
      <c r="S20" s="109">
        <v>0</v>
      </c>
      <c r="T20" s="96"/>
      <c r="U20" s="96"/>
      <c r="V20" s="97"/>
    </row>
    <row r="21" spans="2:22" s="91" customFormat="1" ht="24.95" customHeight="1">
      <c r="B21" s="98" t="s">
        <v>156</v>
      </c>
      <c r="C21" s="83">
        <f t="shared" si="3"/>
        <v>2704141</v>
      </c>
      <c r="D21" s="83">
        <f t="shared" si="1"/>
        <v>2537967</v>
      </c>
      <c r="E21" s="83">
        <f t="shared" si="2"/>
        <v>2704141</v>
      </c>
      <c r="F21" s="83">
        <f t="shared" si="2"/>
        <v>2537967</v>
      </c>
      <c r="G21" s="83">
        <v>1198507</v>
      </c>
      <c r="H21" s="83">
        <v>1146276</v>
      </c>
      <c r="I21" s="289">
        <v>1270535</v>
      </c>
      <c r="J21" s="289">
        <v>1163308</v>
      </c>
      <c r="K21" s="86"/>
      <c r="L21" s="95">
        <v>71321</v>
      </c>
      <c r="M21" s="95">
        <v>64605</v>
      </c>
      <c r="N21" s="83">
        <v>163778</v>
      </c>
      <c r="O21" s="83">
        <v>163778</v>
      </c>
      <c r="P21" s="288">
        <v>0</v>
      </c>
      <c r="Q21" s="95">
        <v>0</v>
      </c>
      <c r="R21" s="291">
        <v>0</v>
      </c>
      <c r="S21" s="110">
        <v>0</v>
      </c>
      <c r="T21" s="93"/>
      <c r="U21" s="93"/>
      <c r="V21" s="97"/>
    </row>
    <row r="22" spans="2:22" s="91" customFormat="1" ht="24.95" customHeight="1">
      <c r="B22" s="98" t="s">
        <v>157</v>
      </c>
      <c r="C22" s="83">
        <f t="shared" si="3"/>
        <v>550576</v>
      </c>
      <c r="D22" s="83">
        <f t="shared" si="1"/>
        <v>517379</v>
      </c>
      <c r="E22" s="83">
        <f t="shared" si="2"/>
        <v>550576</v>
      </c>
      <c r="F22" s="83">
        <f t="shared" si="2"/>
        <v>517379</v>
      </c>
      <c r="G22" s="83">
        <v>153052</v>
      </c>
      <c r="H22" s="95">
        <v>148866</v>
      </c>
      <c r="I22" s="288">
        <v>354895</v>
      </c>
      <c r="J22" s="288">
        <v>327072</v>
      </c>
      <c r="K22" s="86"/>
      <c r="L22" s="95">
        <v>20403</v>
      </c>
      <c r="M22" s="95">
        <v>19215</v>
      </c>
      <c r="N22" s="95">
        <v>22226</v>
      </c>
      <c r="O22" s="95">
        <v>22226</v>
      </c>
      <c r="P22" s="288">
        <v>0</v>
      </c>
      <c r="Q22" s="95">
        <v>0</v>
      </c>
      <c r="R22" s="291">
        <v>0</v>
      </c>
      <c r="S22" s="110">
        <v>0</v>
      </c>
      <c r="T22" s="93"/>
      <c r="U22" s="93"/>
      <c r="V22" s="97"/>
    </row>
    <row r="23" spans="2:22" s="91" customFormat="1" ht="24.95" customHeight="1">
      <c r="B23" s="98" t="s">
        <v>158</v>
      </c>
      <c r="C23" s="83">
        <f t="shared" si="3"/>
        <v>1200838</v>
      </c>
      <c r="D23" s="83">
        <f t="shared" si="1"/>
        <v>1164136</v>
      </c>
      <c r="E23" s="83">
        <f t="shared" si="2"/>
        <v>1199896</v>
      </c>
      <c r="F23" s="83">
        <f t="shared" si="2"/>
        <v>1163194</v>
      </c>
      <c r="G23" s="83">
        <v>551816</v>
      </c>
      <c r="H23" s="95">
        <v>541860</v>
      </c>
      <c r="I23" s="288">
        <v>573985</v>
      </c>
      <c r="J23" s="289">
        <v>548852</v>
      </c>
      <c r="K23" s="86"/>
      <c r="L23" s="95">
        <v>29134</v>
      </c>
      <c r="M23" s="95">
        <v>27521</v>
      </c>
      <c r="N23" s="95">
        <v>44961</v>
      </c>
      <c r="O23" s="95">
        <v>44961</v>
      </c>
      <c r="P23" s="288">
        <v>0</v>
      </c>
      <c r="Q23" s="95">
        <v>0</v>
      </c>
      <c r="R23" s="291">
        <v>942</v>
      </c>
      <c r="S23" s="110">
        <v>942</v>
      </c>
      <c r="T23" s="93"/>
      <c r="U23" s="93"/>
      <c r="V23" s="97"/>
    </row>
    <row r="24" spans="2:22" s="91" customFormat="1" ht="24.95" customHeight="1">
      <c r="B24" s="98" t="s">
        <v>159</v>
      </c>
      <c r="C24" s="83">
        <f t="shared" si="3"/>
        <v>361689</v>
      </c>
      <c r="D24" s="83">
        <f t="shared" si="1"/>
        <v>337891</v>
      </c>
      <c r="E24" s="83">
        <f t="shared" si="2"/>
        <v>361689</v>
      </c>
      <c r="F24" s="83">
        <f t="shared" si="2"/>
        <v>337891</v>
      </c>
      <c r="G24" s="83">
        <v>155457</v>
      </c>
      <c r="H24" s="95">
        <v>148280</v>
      </c>
      <c r="I24" s="288">
        <v>166455</v>
      </c>
      <c r="J24" s="289">
        <v>150589</v>
      </c>
      <c r="K24" s="86"/>
      <c r="L24" s="95">
        <v>11029</v>
      </c>
      <c r="M24" s="95">
        <v>10274</v>
      </c>
      <c r="N24" s="95">
        <v>28748</v>
      </c>
      <c r="O24" s="95">
        <v>28748</v>
      </c>
      <c r="P24" s="288">
        <v>0</v>
      </c>
      <c r="Q24" s="95">
        <v>0</v>
      </c>
      <c r="R24" s="291">
        <v>0</v>
      </c>
      <c r="S24" s="110">
        <v>0</v>
      </c>
      <c r="T24" s="93"/>
      <c r="U24" s="93"/>
      <c r="V24" s="97"/>
    </row>
    <row r="25" spans="2:22" s="91" customFormat="1" ht="24.95" customHeight="1">
      <c r="B25" s="98" t="s">
        <v>160</v>
      </c>
      <c r="C25" s="83">
        <f t="shared" si="3"/>
        <v>578739</v>
      </c>
      <c r="D25" s="83">
        <f t="shared" si="1"/>
        <v>520630</v>
      </c>
      <c r="E25" s="83">
        <f t="shared" si="2"/>
        <v>578739</v>
      </c>
      <c r="F25" s="83">
        <f t="shared" si="2"/>
        <v>520630</v>
      </c>
      <c r="G25" s="83">
        <v>240534</v>
      </c>
      <c r="H25" s="95">
        <v>229492</v>
      </c>
      <c r="I25" s="288">
        <v>280123</v>
      </c>
      <c r="J25" s="289">
        <v>234326</v>
      </c>
      <c r="K25" s="86"/>
      <c r="L25" s="83">
        <v>18880</v>
      </c>
      <c r="M25" s="95">
        <v>17610</v>
      </c>
      <c r="N25" s="95">
        <v>39202</v>
      </c>
      <c r="O25" s="95">
        <v>39202</v>
      </c>
      <c r="P25" s="288">
        <v>0</v>
      </c>
      <c r="Q25" s="95">
        <v>0</v>
      </c>
      <c r="R25" s="291">
        <v>0</v>
      </c>
      <c r="S25" s="110">
        <v>0</v>
      </c>
      <c r="T25" s="93"/>
      <c r="U25" s="93"/>
      <c r="V25" s="97"/>
    </row>
    <row r="26" spans="2:22" s="91" customFormat="1" ht="24.95" customHeight="1">
      <c r="B26" s="98" t="s">
        <v>161</v>
      </c>
      <c r="C26" s="83">
        <f t="shared" si="3"/>
        <v>802903</v>
      </c>
      <c r="D26" s="83">
        <f t="shared" si="1"/>
        <v>720197</v>
      </c>
      <c r="E26" s="83">
        <f t="shared" si="2"/>
        <v>799994</v>
      </c>
      <c r="F26" s="83">
        <f t="shared" si="2"/>
        <v>717288</v>
      </c>
      <c r="G26" s="83">
        <v>308781</v>
      </c>
      <c r="H26" s="83">
        <v>293359</v>
      </c>
      <c r="I26" s="289">
        <v>393427</v>
      </c>
      <c r="J26" s="289">
        <v>329946</v>
      </c>
      <c r="K26" s="86"/>
      <c r="L26" s="83">
        <v>29477</v>
      </c>
      <c r="M26" s="83">
        <v>25674</v>
      </c>
      <c r="N26" s="83">
        <v>68309</v>
      </c>
      <c r="O26" s="83">
        <v>68309</v>
      </c>
      <c r="P26" s="288">
        <v>0</v>
      </c>
      <c r="Q26" s="95">
        <v>0</v>
      </c>
      <c r="R26" s="288">
        <v>2909</v>
      </c>
      <c r="S26" s="95">
        <v>2909</v>
      </c>
      <c r="T26" s="96"/>
      <c r="U26" s="96"/>
      <c r="V26" s="97"/>
    </row>
    <row r="27" spans="2:22" s="91" customFormat="1" ht="24.95" customHeight="1">
      <c r="B27" s="98" t="s">
        <v>162</v>
      </c>
      <c r="C27" s="83">
        <f t="shared" si="3"/>
        <v>2786203</v>
      </c>
      <c r="D27" s="83">
        <f t="shared" si="1"/>
        <v>2739437</v>
      </c>
      <c r="E27" s="83">
        <f t="shared" si="2"/>
        <v>2786203</v>
      </c>
      <c r="F27" s="83">
        <f t="shared" si="2"/>
        <v>2739437</v>
      </c>
      <c r="G27" s="83">
        <v>1027499</v>
      </c>
      <c r="H27" s="95">
        <v>1014271</v>
      </c>
      <c r="I27" s="288">
        <v>1573062</v>
      </c>
      <c r="J27" s="289">
        <v>1542431</v>
      </c>
      <c r="K27" s="86"/>
      <c r="L27" s="83">
        <v>38619</v>
      </c>
      <c r="M27" s="83">
        <v>35712</v>
      </c>
      <c r="N27" s="95">
        <v>147023</v>
      </c>
      <c r="O27" s="95">
        <v>147023</v>
      </c>
      <c r="P27" s="288">
        <v>0</v>
      </c>
      <c r="Q27" s="95">
        <v>0</v>
      </c>
      <c r="R27" s="291">
        <v>0</v>
      </c>
      <c r="S27" s="110">
        <v>0</v>
      </c>
      <c r="T27" s="93"/>
      <c r="U27" s="93"/>
      <c r="V27" s="97"/>
    </row>
    <row r="28" spans="2:22" s="91" customFormat="1" ht="24.95" customHeight="1">
      <c r="B28" s="98" t="s">
        <v>163</v>
      </c>
      <c r="C28" s="83">
        <f t="shared" si="3"/>
        <v>3081490</v>
      </c>
      <c r="D28" s="83">
        <f t="shared" si="1"/>
        <v>2986994</v>
      </c>
      <c r="E28" s="83">
        <f t="shared" si="2"/>
        <v>3040794</v>
      </c>
      <c r="F28" s="83">
        <f t="shared" si="2"/>
        <v>2949197</v>
      </c>
      <c r="G28" s="83">
        <v>1396583</v>
      </c>
      <c r="H28" s="83">
        <v>1358347</v>
      </c>
      <c r="I28" s="289">
        <v>1386896</v>
      </c>
      <c r="J28" s="289">
        <v>1338266</v>
      </c>
      <c r="K28" s="86"/>
      <c r="L28" s="95">
        <v>53478</v>
      </c>
      <c r="M28" s="95">
        <v>48747</v>
      </c>
      <c r="N28" s="83">
        <v>203837</v>
      </c>
      <c r="O28" s="83">
        <v>203837</v>
      </c>
      <c r="P28" s="288">
        <v>0</v>
      </c>
      <c r="Q28" s="95">
        <v>0</v>
      </c>
      <c r="R28" s="291">
        <v>40696</v>
      </c>
      <c r="S28" s="110">
        <v>37797</v>
      </c>
      <c r="T28" s="93"/>
      <c r="U28" s="93"/>
      <c r="V28" s="97"/>
    </row>
    <row r="29" spans="2:22" s="91" customFormat="1" ht="24.95" customHeight="1">
      <c r="B29" s="98" t="s">
        <v>164</v>
      </c>
      <c r="C29" s="83">
        <f t="shared" si="3"/>
        <v>4241047</v>
      </c>
      <c r="D29" s="83">
        <f t="shared" si="1"/>
        <v>4041002</v>
      </c>
      <c r="E29" s="83">
        <f t="shared" si="2"/>
        <v>4241047</v>
      </c>
      <c r="F29" s="83">
        <f t="shared" si="2"/>
        <v>4041002</v>
      </c>
      <c r="G29" s="83">
        <v>1978312</v>
      </c>
      <c r="H29" s="95">
        <v>1896074</v>
      </c>
      <c r="I29" s="288">
        <v>1943362</v>
      </c>
      <c r="J29" s="289">
        <v>1836144</v>
      </c>
      <c r="K29" s="86"/>
      <c r="L29" s="95">
        <v>94167</v>
      </c>
      <c r="M29" s="95">
        <v>83578</v>
      </c>
      <c r="N29" s="95">
        <v>225206</v>
      </c>
      <c r="O29" s="95">
        <v>225206</v>
      </c>
      <c r="P29" s="288">
        <v>0</v>
      </c>
      <c r="Q29" s="95">
        <v>0</v>
      </c>
      <c r="R29" s="291">
        <v>0</v>
      </c>
      <c r="S29" s="110">
        <v>0</v>
      </c>
      <c r="T29" s="93"/>
      <c r="U29" s="93"/>
      <c r="V29" s="97"/>
    </row>
    <row r="30" spans="2:22" s="91" customFormat="1" ht="24.95" customHeight="1">
      <c r="B30" s="98" t="s">
        <v>165</v>
      </c>
      <c r="C30" s="83">
        <f t="shared" si="3"/>
        <v>2022549</v>
      </c>
      <c r="D30" s="83">
        <f t="shared" si="1"/>
        <v>1771256</v>
      </c>
      <c r="E30" s="83">
        <f t="shared" si="2"/>
        <v>2022549</v>
      </c>
      <c r="F30" s="83">
        <f t="shared" si="2"/>
        <v>1771256</v>
      </c>
      <c r="G30" s="83">
        <v>980581</v>
      </c>
      <c r="H30" s="95">
        <v>921675</v>
      </c>
      <c r="I30" s="288">
        <v>875690</v>
      </c>
      <c r="J30" s="289">
        <v>696286</v>
      </c>
      <c r="K30" s="86"/>
      <c r="L30" s="95">
        <v>49272</v>
      </c>
      <c r="M30" s="95">
        <v>36289</v>
      </c>
      <c r="N30" s="95">
        <v>117006</v>
      </c>
      <c r="O30" s="95">
        <v>117006</v>
      </c>
      <c r="P30" s="288">
        <v>0</v>
      </c>
      <c r="Q30" s="95">
        <v>0</v>
      </c>
      <c r="R30" s="291">
        <v>0</v>
      </c>
      <c r="S30" s="110">
        <v>0</v>
      </c>
      <c r="T30" s="93"/>
      <c r="U30" s="93"/>
      <c r="V30" s="97"/>
    </row>
    <row r="31" spans="2:22" s="91" customFormat="1" ht="24.95" customHeight="1">
      <c r="B31" s="98" t="s">
        <v>166</v>
      </c>
      <c r="C31" s="83">
        <f t="shared" si="3"/>
        <v>1270008</v>
      </c>
      <c r="D31" s="83">
        <f t="shared" si="1"/>
        <v>1164514</v>
      </c>
      <c r="E31" s="83">
        <f t="shared" si="2"/>
        <v>1270008</v>
      </c>
      <c r="F31" s="83">
        <f t="shared" si="2"/>
        <v>1164514</v>
      </c>
      <c r="G31" s="83">
        <v>509434</v>
      </c>
      <c r="H31" s="95">
        <v>483597</v>
      </c>
      <c r="I31" s="288">
        <v>628731</v>
      </c>
      <c r="J31" s="289">
        <v>553804</v>
      </c>
      <c r="K31" s="86"/>
      <c r="L31" s="95">
        <v>39156</v>
      </c>
      <c r="M31" s="95">
        <v>34426</v>
      </c>
      <c r="N31" s="95">
        <v>92687</v>
      </c>
      <c r="O31" s="95">
        <v>92687</v>
      </c>
      <c r="P31" s="288">
        <v>0</v>
      </c>
      <c r="Q31" s="95">
        <v>0</v>
      </c>
      <c r="R31" s="290">
        <v>0</v>
      </c>
      <c r="S31" s="109">
        <v>0</v>
      </c>
      <c r="T31" s="93"/>
      <c r="U31" s="93"/>
      <c r="V31" s="97"/>
    </row>
    <row r="32" spans="2:22" s="91" customFormat="1" ht="24.95" customHeight="1">
      <c r="B32" s="98" t="s">
        <v>148</v>
      </c>
      <c r="C32" s="83">
        <f t="shared" si="3"/>
        <v>812877</v>
      </c>
      <c r="D32" s="83">
        <f t="shared" si="1"/>
        <v>765436</v>
      </c>
      <c r="E32" s="83">
        <f t="shared" si="2"/>
        <v>812877</v>
      </c>
      <c r="F32" s="83">
        <f t="shared" si="2"/>
        <v>765436</v>
      </c>
      <c r="G32" s="83">
        <v>335977</v>
      </c>
      <c r="H32" s="83">
        <v>326693</v>
      </c>
      <c r="I32" s="289">
        <v>391881</v>
      </c>
      <c r="J32" s="289">
        <v>357055</v>
      </c>
      <c r="K32" s="86"/>
      <c r="L32" s="83">
        <v>30104</v>
      </c>
      <c r="M32" s="83">
        <v>26773</v>
      </c>
      <c r="N32" s="83">
        <v>54915</v>
      </c>
      <c r="O32" s="83">
        <v>54915</v>
      </c>
      <c r="P32" s="288">
        <v>0</v>
      </c>
      <c r="Q32" s="95">
        <v>0</v>
      </c>
      <c r="R32" s="288">
        <v>0</v>
      </c>
      <c r="S32" s="109">
        <v>0</v>
      </c>
      <c r="T32" s="96"/>
      <c r="U32" s="96"/>
      <c r="V32" s="97"/>
    </row>
    <row r="33" spans="2:22" s="91" customFormat="1" ht="24.95" customHeight="1" thickBot="1">
      <c r="B33" s="99" t="s">
        <v>149</v>
      </c>
      <c r="C33" s="100">
        <f t="shared" si="3"/>
        <v>1387556</v>
      </c>
      <c r="D33" s="100">
        <f t="shared" si="1"/>
        <v>1299998</v>
      </c>
      <c r="E33" s="100">
        <f t="shared" si="2"/>
        <v>1387556</v>
      </c>
      <c r="F33" s="100">
        <f t="shared" si="2"/>
        <v>1299998</v>
      </c>
      <c r="G33" s="100">
        <v>586659</v>
      </c>
      <c r="H33" s="101">
        <v>558928</v>
      </c>
      <c r="I33" s="292">
        <v>648687</v>
      </c>
      <c r="J33" s="292">
        <v>592913</v>
      </c>
      <c r="K33" s="86"/>
      <c r="L33" s="102">
        <v>46693</v>
      </c>
      <c r="M33" s="86">
        <v>42640</v>
      </c>
      <c r="N33" s="102">
        <v>105517</v>
      </c>
      <c r="O33" s="102">
        <v>105517</v>
      </c>
      <c r="P33" s="293">
        <v>0</v>
      </c>
      <c r="Q33" s="102">
        <v>0</v>
      </c>
      <c r="R33" s="294">
        <v>0</v>
      </c>
      <c r="S33" s="111">
        <v>0</v>
      </c>
      <c r="T33" s="93"/>
      <c r="U33" s="93"/>
      <c r="V33" s="97"/>
    </row>
    <row r="34" spans="2:22" ht="16.5" customHeight="1">
      <c r="B34" s="433" t="s">
        <v>106</v>
      </c>
      <c r="C34" s="433"/>
      <c r="D34" s="80"/>
      <c r="E34" s="80"/>
      <c r="F34" s="80"/>
      <c r="G34" s="80"/>
      <c r="H34" s="80"/>
      <c r="I34" s="80"/>
      <c r="J34" s="80"/>
      <c r="K34" s="80"/>
      <c r="L34" s="103"/>
      <c r="M34" s="103"/>
      <c r="N34" s="103"/>
      <c r="O34" s="103"/>
      <c r="P34" s="103"/>
      <c r="Q34" s="103"/>
      <c r="R34" s="103"/>
      <c r="S34" s="103"/>
      <c r="T34" s="104"/>
      <c r="U34" s="104"/>
    </row>
    <row r="35" spans="2:22">
      <c r="C35" s="91"/>
      <c r="D35" s="91"/>
      <c r="E35" s="91"/>
      <c r="F35" s="91"/>
      <c r="G35" s="91"/>
      <c r="H35" s="91"/>
      <c r="I35" s="91"/>
      <c r="J35" s="91"/>
      <c r="K35" s="105"/>
      <c r="L35" s="91"/>
      <c r="M35" s="91"/>
      <c r="N35" s="91"/>
      <c r="O35" s="91"/>
      <c r="P35" s="91"/>
      <c r="Q35" s="91"/>
      <c r="R35" s="91"/>
      <c r="S35" s="91"/>
      <c r="T35" s="106"/>
      <c r="U35" s="106"/>
    </row>
    <row r="36" spans="2:22">
      <c r="C36" s="107"/>
      <c r="D36" s="107"/>
      <c r="E36" s="107"/>
      <c r="F36" s="107"/>
      <c r="G36" s="107"/>
      <c r="H36" s="107"/>
      <c r="I36" s="107"/>
      <c r="J36" s="107"/>
      <c r="K36" s="108"/>
      <c r="L36" s="107"/>
      <c r="M36" s="107"/>
      <c r="N36" s="107"/>
      <c r="O36" s="107"/>
      <c r="P36" s="107"/>
      <c r="Q36" s="107"/>
      <c r="R36" s="107"/>
      <c r="S36" s="107"/>
      <c r="T36" s="106"/>
      <c r="U36" s="106"/>
    </row>
    <row r="37" spans="2:22">
      <c r="T37" s="106"/>
      <c r="U37" s="106"/>
    </row>
  </sheetData>
  <mergeCells count="12">
    <mergeCell ref="P5:Q5"/>
    <mergeCell ref="B34:C34"/>
    <mergeCell ref="B2:J2"/>
    <mergeCell ref="R3:S3"/>
    <mergeCell ref="C4:D5"/>
    <mergeCell ref="G4:J4"/>
    <mergeCell ref="R4:S5"/>
    <mergeCell ref="E5:F5"/>
    <mergeCell ref="G5:H5"/>
    <mergeCell ref="I5:J5"/>
    <mergeCell ref="L5:M5"/>
    <mergeCell ref="N5:O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7" orientation="portrait" r:id="rId1"/>
  <headerFooter alignWithMargins="0"/>
  <colBreaks count="1" manualBreakCount="1">
    <brk id="1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7"/>
  <sheetViews>
    <sheetView showGridLines="0" defaultGridColor="0" colorId="22" zoomScaleNormal="100" zoomScaleSheetLayoutView="87" workbookViewId="0"/>
  </sheetViews>
  <sheetFormatPr defaultColWidth="10.69921875" defaultRowHeight="13.5"/>
  <cols>
    <col min="1" max="1" width="14.3984375" style="7" bestFit="1" customWidth="1"/>
    <col min="2" max="2" width="14.296875" style="7" customWidth="1"/>
    <col min="3" max="8" width="9.69921875" style="7" customWidth="1"/>
    <col min="9" max="16384" width="10.69921875" style="7"/>
  </cols>
  <sheetData>
    <row r="1" spans="1:9">
      <c r="B1" s="8"/>
      <c r="C1" s="12"/>
    </row>
    <row r="2" spans="1:9" ht="17.25" customHeight="1">
      <c r="A2" s="9"/>
      <c r="B2" s="328" t="s">
        <v>327</v>
      </c>
      <c r="C2" s="328"/>
      <c r="D2" s="328"/>
      <c r="E2" s="328"/>
      <c r="F2" s="328"/>
      <c r="G2" s="328"/>
      <c r="H2" s="328"/>
    </row>
    <row r="3" spans="1:9" ht="14.25" customHeight="1" thickBot="1">
      <c r="B3" s="191"/>
      <c r="C3" s="191"/>
      <c r="D3" s="191"/>
      <c r="E3" s="191"/>
      <c r="F3" s="191"/>
      <c r="G3" s="191"/>
      <c r="H3" s="192" t="s">
        <v>328</v>
      </c>
    </row>
    <row r="4" spans="1:9" ht="17.100000000000001" customHeight="1">
      <c r="B4" s="332" t="s">
        <v>2</v>
      </c>
      <c r="C4" s="329" t="s">
        <v>0</v>
      </c>
      <c r="D4" s="330"/>
      <c r="E4" s="331"/>
      <c r="F4" s="329" t="s">
        <v>1</v>
      </c>
      <c r="G4" s="330"/>
      <c r="H4" s="330"/>
    </row>
    <row r="5" spans="1:9" ht="17.100000000000001" customHeight="1">
      <c r="B5" s="333"/>
      <c r="C5" s="19" t="s">
        <v>3</v>
      </c>
      <c r="D5" s="19" t="s">
        <v>241</v>
      </c>
      <c r="E5" s="19" t="s">
        <v>15</v>
      </c>
      <c r="F5" s="19" t="s">
        <v>3</v>
      </c>
      <c r="G5" s="19" t="s">
        <v>241</v>
      </c>
      <c r="H5" s="20" t="s">
        <v>15</v>
      </c>
    </row>
    <row r="6" spans="1:9" ht="17.100000000000001" customHeight="1">
      <c r="A6" s="12"/>
      <c r="B6" s="193" t="s">
        <v>329</v>
      </c>
      <c r="C6" s="194">
        <v>127323142</v>
      </c>
      <c r="D6" s="195">
        <v>125657399</v>
      </c>
      <c r="E6" s="195">
        <v>1665744</v>
      </c>
      <c r="F6" s="195">
        <v>125661097</v>
      </c>
      <c r="G6" s="195">
        <v>124422947</v>
      </c>
      <c r="H6" s="195">
        <v>1238150</v>
      </c>
      <c r="I6" s="12"/>
    </row>
    <row r="7" spans="1:9" ht="17.100000000000001" customHeight="1">
      <c r="B7" s="196">
        <v>25</v>
      </c>
      <c r="C7" s="194">
        <v>141202724</v>
      </c>
      <c r="D7" s="195">
        <v>140023787</v>
      </c>
      <c r="E7" s="195">
        <v>1178937</v>
      </c>
      <c r="F7" s="195">
        <v>140186109</v>
      </c>
      <c r="G7" s="195">
        <v>139285703</v>
      </c>
      <c r="H7" s="195">
        <v>900405</v>
      </c>
    </row>
    <row r="8" spans="1:9" ht="17.100000000000001" customHeight="1">
      <c r="B8" s="196">
        <v>26</v>
      </c>
      <c r="C8" s="194">
        <v>164314084</v>
      </c>
      <c r="D8" s="195">
        <v>163348151</v>
      </c>
      <c r="E8" s="195">
        <v>965933</v>
      </c>
      <c r="F8" s="195">
        <v>162714200</v>
      </c>
      <c r="G8" s="195">
        <v>161968828</v>
      </c>
      <c r="H8" s="195">
        <v>745371</v>
      </c>
    </row>
    <row r="9" spans="1:9" ht="6" customHeight="1">
      <c r="B9" s="197"/>
      <c r="C9" s="198"/>
      <c r="D9" s="198"/>
      <c r="E9" s="198"/>
      <c r="F9" s="198"/>
      <c r="G9" s="198"/>
      <c r="H9" s="198"/>
    </row>
    <row r="10" spans="1:9" ht="17.100000000000001" customHeight="1">
      <c r="B10" s="199" t="s">
        <v>4</v>
      </c>
      <c r="C10" s="200">
        <v>106534</v>
      </c>
      <c r="D10" s="201">
        <v>83153</v>
      </c>
      <c r="E10" s="201">
        <v>23381</v>
      </c>
      <c r="F10" s="201">
        <v>91425</v>
      </c>
      <c r="G10" s="201">
        <v>82962</v>
      </c>
      <c r="H10" s="201">
        <v>8463</v>
      </c>
    </row>
    <row r="11" spans="1:9" ht="27.75" customHeight="1">
      <c r="B11" s="202" t="s">
        <v>242</v>
      </c>
      <c r="C11" s="200">
        <v>49793344</v>
      </c>
      <c r="D11" s="201">
        <v>49771889</v>
      </c>
      <c r="E11" s="201">
        <v>21454</v>
      </c>
      <c r="F11" s="201">
        <v>49763803</v>
      </c>
      <c r="G11" s="201">
        <v>49746484</v>
      </c>
      <c r="H11" s="201">
        <v>17319</v>
      </c>
    </row>
    <row r="12" spans="1:9" ht="17.100000000000001" customHeight="1">
      <c r="B12" s="199" t="s">
        <v>5</v>
      </c>
      <c r="C12" s="200">
        <v>452005</v>
      </c>
      <c r="D12" s="201">
        <v>323466</v>
      </c>
      <c r="E12" s="201">
        <v>128539</v>
      </c>
      <c r="F12" s="201">
        <v>354214</v>
      </c>
      <c r="G12" s="201">
        <v>316971</v>
      </c>
      <c r="H12" s="201">
        <v>37243</v>
      </c>
    </row>
    <row r="13" spans="1:9" ht="29.25" customHeight="1">
      <c r="B13" s="202" t="s">
        <v>243</v>
      </c>
      <c r="C13" s="200">
        <v>10102238</v>
      </c>
      <c r="D13" s="201">
        <v>10041367</v>
      </c>
      <c r="E13" s="201">
        <v>60871</v>
      </c>
      <c r="F13" s="201">
        <v>10031601</v>
      </c>
      <c r="G13" s="201">
        <v>9976511</v>
      </c>
      <c r="H13" s="201">
        <v>55090</v>
      </c>
    </row>
    <row r="14" spans="1:9" ht="17.100000000000001" customHeight="1">
      <c r="B14" s="199" t="s">
        <v>6</v>
      </c>
      <c r="C14" s="200">
        <v>40453436</v>
      </c>
      <c r="D14" s="201">
        <v>40400870</v>
      </c>
      <c r="E14" s="201">
        <v>52566</v>
      </c>
      <c r="F14" s="201">
        <v>40379891</v>
      </c>
      <c r="G14" s="201">
        <v>40332762</v>
      </c>
      <c r="H14" s="201">
        <v>47129</v>
      </c>
    </row>
    <row r="15" spans="1:9" ht="17.100000000000001" customHeight="1">
      <c r="B15" s="313" t="s">
        <v>330</v>
      </c>
      <c r="C15" s="314">
        <v>7868</v>
      </c>
      <c r="D15" s="315">
        <v>7868</v>
      </c>
      <c r="E15" s="315">
        <v>0</v>
      </c>
      <c r="F15" s="315">
        <v>7868</v>
      </c>
      <c r="G15" s="315">
        <v>7868</v>
      </c>
      <c r="H15" s="315">
        <v>0</v>
      </c>
    </row>
    <row r="16" spans="1:9" ht="17.100000000000001" customHeight="1">
      <c r="B16" s="199" t="s">
        <v>244</v>
      </c>
      <c r="C16" s="200">
        <v>2703110</v>
      </c>
      <c r="D16" s="201">
        <v>2699883</v>
      </c>
      <c r="E16" s="201">
        <v>3227</v>
      </c>
      <c r="F16" s="201">
        <v>2700328</v>
      </c>
      <c r="G16" s="201">
        <v>2697273</v>
      </c>
      <c r="H16" s="201">
        <v>3055</v>
      </c>
    </row>
    <row r="17" spans="2:8" ht="17.100000000000001" customHeight="1">
      <c r="B17" s="199" t="s">
        <v>7</v>
      </c>
      <c r="C17" s="200">
        <v>8081153</v>
      </c>
      <c r="D17" s="201">
        <v>8018093</v>
      </c>
      <c r="E17" s="201">
        <v>63060</v>
      </c>
      <c r="F17" s="201">
        <v>7825123</v>
      </c>
      <c r="G17" s="201">
        <v>7766991</v>
      </c>
      <c r="H17" s="201">
        <v>58132</v>
      </c>
    </row>
    <row r="18" spans="2:8" ht="17.100000000000001" customHeight="1">
      <c r="B18" s="199" t="s">
        <v>8</v>
      </c>
      <c r="C18" s="200">
        <v>0</v>
      </c>
      <c r="D18" s="203">
        <v>0</v>
      </c>
      <c r="E18" s="201">
        <v>0</v>
      </c>
      <c r="F18" s="203">
        <v>0</v>
      </c>
      <c r="G18" s="203">
        <v>0</v>
      </c>
      <c r="H18" s="203">
        <v>0</v>
      </c>
    </row>
    <row r="19" spans="2:8" ht="17.100000000000001" customHeight="1">
      <c r="B19" s="204" t="s">
        <v>9</v>
      </c>
      <c r="C19" s="205">
        <v>51397232</v>
      </c>
      <c r="D19" s="203">
        <v>50785459</v>
      </c>
      <c r="E19" s="203">
        <v>611772</v>
      </c>
      <c r="F19" s="203">
        <v>50345677</v>
      </c>
      <c r="G19" s="203">
        <v>49827710</v>
      </c>
      <c r="H19" s="203">
        <v>517966</v>
      </c>
    </row>
    <row r="20" spans="2:8" ht="17.100000000000001" customHeight="1">
      <c r="B20" s="199" t="s">
        <v>10</v>
      </c>
      <c r="C20" s="205">
        <v>465708</v>
      </c>
      <c r="D20" s="203">
        <v>465708</v>
      </c>
      <c r="E20" s="203">
        <v>0</v>
      </c>
      <c r="F20" s="203">
        <v>465708</v>
      </c>
      <c r="G20" s="203">
        <v>465708</v>
      </c>
      <c r="H20" s="203">
        <v>0</v>
      </c>
    </row>
    <row r="21" spans="2:8" ht="17.100000000000001" customHeight="1">
      <c r="B21" s="204" t="s">
        <v>11</v>
      </c>
      <c r="C21" s="205">
        <v>0</v>
      </c>
      <c r="D21" s="203">
        <v>0</v>
      </c>
      <c r="E21" s="203">
        <v>0</v>
      </c>
      <c r="F21" s="203">
        <v>0</v>
      </c>
      <c r="G21" s="203">
        <v>0</v>
      </c>
      <c r="H21" s="203">
        <v>0</v>
      </c>
    </row>
    <row r="22" spans="2:8" ht="17.100000000000001" customHeight="1">
      <c r="B22" s="206" t="s">
        <v>12</v>
      </c>
      <c r="C22" s="205">
        <v>0</v>
      </c>
      <c r="D22" s="203">
        <v>0</v>
      </c>
      <c r="E22" s="203">
        <v>0</v>
      </c>
      <c r="F22" s="203">
        <v>0</v>
      </c>
      <c r="G22" s="203">
        <v>0</v>
      </c>
      <c r="H22" s="203">
        <v>0</v>
      </c>
    </row>
    <row r="23" spans="2:8" ht="14.25" customHeight="1">
      <c r="B23" s="206" t="s">
        <v>14</v>
      </c>
      <c r="C23" s="205">
        <v>0</v>
      </c>
      <c r="D23" s="203">
        <v>0</v>
      </c>
      <c r="E23" s="203">
        <v>0</v>
      </c>
      <c r="F23" s="203">
        <v>0</v>
      </c>
      <c r="G23" s="203">
        <v>0</v>
      </c>
      <c r="H23" s="203">
        <v>0</v>
      </c>
    </row>
    <row r="24" spans="2:8" ht="14.25" customHeight="1">
      <c r="B24" s="199" t="s">
        <v>13</v>
      </c>
      <c r="C24" s="205">
        <v>676225</v>
      </c>
      <c r="D24" s="203">
        <v>675695</v>
      </c>
      <c r="E24" s="203">
        <v>531</v>
      </c>
      <c r="F24" s="203">
        <v>673331</v>
      </c>
      <c r="G24" s="203">
        <v>672889</v>
      </c>
      <c r="H24" s="203">
        <v>442</v>
      </c>
    </row>
    <row r="25" spans="2:8" ht="14.25" thickBot="1">
      <c r="B25" s="207" t="s">
        <v>16</v>
      </c>
      <c r="C25" s="208">
        <v>75232</v>
      </c>
      <c r="D25" s="209">
        <v>74700</v>
      </c>
      <c r="E25" s="209">
        <v>533</v>
      </c>
      <c r="F25" s="209">
        <v>75232</v>
      </c>
      <c r="G25" s="209">
        <v>74700</v>
      </c>
      <c r="H25" s="209">
        <v>533</v>
      </c>
    </row>
    <row r="26" spans="2:8">
      <c r="B26" s="334" t="s">
        <v>188</v>
      </c>
      <c r="C26" s="334"/>
      <c r="D26" s="334"/>
      <c r="E26" s="334"/>
      <c r="F26" s="334"/>
      <c r="G26" s="334"/>
      <c r="H26" s="21"/>
    </row>
    <row r="27" spans="2:8">
      <c r="B27" s="22" t="s">
        <v>173</v>
      </c>
      <c r="C27" s="22"/>
      <c r="D27" s="22"/>
      <c r="E27" s="22"/>
      <c r="F27" s="22"/>
      <c r="G27" s="22"/>
      <c r="H27" s="21"/>
    </row>
  </sheetData>
  <mergeCells count="5">
    <mergeCell ref="B2:H2"/>
    <mergeCell ref="F4:H4"/>
    <mergeCell ref="C4:E4"/>
    <mergeCell ref="B4:B5"/>
    <mergeCell ref="B26:G2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83" firstPageNumber="23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3"/>
  <sheetViews>
    <sheetView defaultGridColor="0" colorId="22" zoomScaleNormal="100" zoomScaleSheetLayoutView="100" workbookViewId="0"/>
  </sheetViews>
  <sheetFormatPr defaultColWidth="10.69921875" defaultRowHeight="13.5"/>
  <cols>
    <col min="1" max="1" width="14.3984375" style="221" bestFit="1" customWidth="1"/>
    <col min="2" max="2" width="8.5" style="221" customWidth="1"/>
    <col min="3" max="3" width="11.69921875" style="221" customWidth="1"/>
    <col min="4" max="5" width="12.09765625" style="221" customWidth="1"/>
    <col min="6" max="6" width="9.796875" style="221" customWidth="1"/>
    <col min="7" max="7" width="7.19921875" style="221" customWidth="1"/>
    <col min="8" max="8" width="11.09765625" style="221" customWidth="1"/>
    <col min="9" max="16384" width="10.69921875" style="221"/>
  </cols>
  <sheetData>
    <row r="1" spans="1:8">
      <c r="B1" s="222"/>
    </row>
    <row r="2" spans="1:8" ht="21" customHeight="1">
      <c r="A2" s="223"/>
      <c r="B2" s="337" t="s">
        <v>262</v>
      </c>
      <c r="C2" s="337"/>
      <c r="D2" s="337"/>
      <c r="E2" s="337"/>
      <c r="F2" s="337"/>
      <c r="G2" s="337"/>
      <c r="H2" s="337"/>
    </row>
    <row r="3" spans="1:8" s="224" customFormat="1" ht="19.5" customHeight="1" thickBot="1">
      <c r="B3" s="338" t="s">
        <v>263</v>
      </c>
      <c r="C3" s="338"/>
      <c r="D3" s="338"/>
      <c r="E3" s="338"/>
      <c r="F3" s="225"/>
      <c r="G3" s="225"/>
      <c r="H3" s="226" t="s">
        <v>264</v>
      </c>
    </row>
    <row r="4" spans="1:8" ht="15.95" customHeight="1">
      <c r="B4" s="339" t="s">
        <v>17</v>
      </c>
      <c r="C4" s="340"/>
      <c r="D4" s="227" t="s">
        <v>122</v>
      </c>
      <c r="E4" s="227" t="s">
        <v>121</v>
      </c>
      <c r="F4" s="227" t="s">
        <v>120</v>
      </c>
      <c r="G4" s="227" t="s">
        <v>265</v>
      </c>
      <c r="H4" s="227" t="s">
        <v>18</v>
      </c>
    </row>
    <row r="5" spans="1:8" ht="15.95" customHeight="1">
      <c r="B5" s="341" t="s">
        <v>261</v>
      </c>
      <c r="C5" s="342"/>
      <c r="D5" s="228">
        <v>74832087888</v>
      </c>
      <c r="E5" s="229">
        <v>73051370039</v>
      </c>
      <c r="F5" s="229">
        <v>125121025</v>
      </c>
      <c r="G5" s="230" t="s">
        <v>178</v>
      </c>
      <c r="H5" s="229">
        <v>1655596824</v>
      </c>
    </row>
    <row r="6" spans="1:8" ht="15.95" customHeight="1">
      <c r="B6" s="335">
        <v>26</v>
      </c>
      <c r="C6" s="336"/>
      <c r="D6" s="228">
        <v>77359113672</v>
      </c>
      <c r="E6" s="229">
        <v>75719534177</v>
      </c>
      <c r="F6" s="229">
        <v>140832923</v>
      </c>
      <c r="G6" s="230" t="s">
        <v>178</v>
      </c>
      <c r="H6" s="229">
        <v>1498746572</v>
      </c>
    </row>
    <row r="7" spans="1:8" ht="15.95" customHeight="1">
      <c r="B7" s="335">
        <v>27</v>
      </c>
      <c r="C7" s="336"/>
      <c r="D7" s="228">
        <f>D9+D14+D18+SUM(D22:D29)+D31+D32</f>
        <v>78444360531</v>
      </c>
      <c r="E7" s="231">
        <f t="shared" ref="E7:H7" si="0">E9+E14+E18+SUM(E22:E29)+E31+E32</f>
        <v>77008735320</v>
      </c>
      <c r="F7" s="231">
        <f t="shared" si="0"/>
        <v>125288887</v>
      </c>
      <c r="G7" s="230" t="s">
        <v>178</v>
      </c>
      <c r="H7" s="231">
        <f t="shared" si="0"/>
        <v>1310336324</v>
      </c>
    </row>
    <row r="8" spans="1:8" ht="6.75" customHeight="1">
      <c r="B8" s="232"/>
      <c r="C8" s="232"/>
      <c r="D8" s="228"/>
      <c r="E8" s="229"/>
      <c r="F8" s="229"/>
      <c r="G8" s="233"/>
      <c r="H8" s="229"/>
    </row>
    <row r="9" spans="1:8" ht="15.95" customHeight="1">
      <c r="B9" s="345" t="s">
        <v>19</v>
      </c>
      <c r="C9" s="346"/>
      <c r="D9" s="228">
        <f>SUM(D10:D12)</f>
        <v>29917535931</v>
      </c>
      <c r="E9" s="231">
        <f t="shared" ref="E9:H9" si="1">SUM(E10:E12)</f>
        <v>28752932215</v>
      </c>
      <c r="F9" s="231">
        <f t="shared" si="1"/>
        <v>99172675</v>
      </c>
      <c r="G9" s="230" t="s">
        <v>178</v>
      </c>
      <c r="H9" s="231">
        <f t="shared" si="1"/>
        <v>1065431041</v>
      </c>
    </row>
    <row r="10" spans="1:8" ht="15.95" customHeight="1">
      <c r="B10" s="232"/>
      <c r="C10" s="234" t="s">
        <v>20</v>
      </c>
      <c r="D10" s="228">
        <v>25929344777</v>
      </c>
      <c r="E10" s="235">
        <v>24781694070</v>
      </c>
      <c r="F10" s="235">
        <v>97664437</v>
      </c>
      <c r="G10" s="236" t="s">
        <v>266</v>
      </c>
      <c r="H10" s="235">
        <v>1049986270</v>
      </c>
    </row>
    <row r="11" spans="1:8" ht="15.95" customHeight="1">
      <c r="B11" s="232"/>
      <c r="C11" s="234" t="s">
        <v>21</v>
      </c>
      <c r="D11" s="228">
        <v>3551021061</v>
      </c>
      <c r="E11" s="235">
        <v>3534068052</v>
      </c>
      <c r="F11" s="235">
        <v>1508238</v>
      </c>
      <c r="G11" s="236" t="s">
        <v>266</v>
      </c>
      <c r="H11" s="235">
        <v>15444771</v>
      </c>
    </row>
    <row r="12" spans="1:8" ht="15.95" customHeight="1">
      <c r="B12" s="232"/>
      <c r="C12" s="234" t="s">
        <v>22</v>
      </c>
      <c r="D12" s="228">
        <v>437170093</v>
      </c>
      <c r="E12" s="235">
        <v>437170093</v>
      </c>
      <c r="F12" s="230" t="s">
        <v>266</v>
      </c>
      <c r="G12" s="236" t="s">
        <v>266</v>
      </c>
      <c r="H12" s="236" t="s">
        <v>267</v>
      </c>
    </row>
    <row r="13" spans="1:8" ht="9" customHeight="1">
      <c r="B13" s="232" t="s">
        <v>23</v>
      </c>
      <c r="C13" s="232"/>
      <c r="D13" s="228"/>
      <c r="E13" s="231"/>
      <c r="F13" s="231"/>
      <c r="G13" s="236"/>
      <c r="H13" s="231"/>
    </row>
    <row r="14" spans="1:8" ht="15.95" customHeight="1">
      <c r="B14" s="345" t="s">
        <v>24</v>
      </c>
      <c r="C14" s="346"/>
      <c r="D14" s="228">
        <f>SUM(D15:D16)</f>
        <v>16796438407</v>
      </c>
      <c r="E14" s="231">
        <f t="shared" ref="E14:H14" si="2">SUM(E15:E16)</f>
        <v>16688649437</v>
      </c>
      <c r="F14" s="231">
        <f t="shared" si="2"/>
        <v>10170866</v>
      </c>
      <c r="G14" s="230" t="s">
        <v>178</v>
      </c>
      <c r="H14" s="231">
        <f t="shared" si="2"/>
        <v>97618104</v>
      </c>
    </row>
    <row r="15" spans="1:8" ht="15.95" customHeight="1">
      <c r="B15" s="232"/>
      <c r="C15" s="234" t="s">
        <v>20</v>
      </c>
      <c r="D15" s="228">
        <v>562279907</v>
      </c>
      <c r="E15" s="235">
        <v>541668912</v>
      </c>
      <c r="F15" s="235">
        <v>217259</v>
      </c>
      <c r="G15" s="236" t="s">
        <v>266</v>
      </c>
      <c r="H15" s="235">
        <v>20393736</v>
      </c>
    </row>
    <row r="16" spans="1:8" ht="15.95" customHeight="1">
      <c r="B16" s="232"/>
      <c r="C16" s="234" t="s">
        <v>21</v>
      </c>
      <c r="D16" s="228">
        <v>16234158500</v>
      </c>
      <c r="E16" s="235">
        <v>16146980525</v>
      </c>
      <c r="F16" s="235">
        <v>9953607</v>
      </c>
      <c r="G16" s="236" t="s">
        <v>266</v>
      </c>
      <c r="H16" s="235">
        <v>77224368</v>
      </c>
    </row>
    <row r="17" spans="2:8" ht="6" customHeight="1">
      <c r="B17" s="232"/>
      <c r="C17" s="232"/>
      <c r="D17" s="228"/>
      <c r="E17" s="235"/>
      <c r="F17" s="235"/>
      <c r="G17" s="236"/>
      <c r="H17" s="235"/>
    </row>
    <row r="18" spans="2:8" ht="15.95" customHeight="1">
      <c r="B18" s="345" t="s">
        <v>25</v>
      </c>
      <c r="C18" s="346"/>
      <c r="D18" s="228">
        <f>SUM(D19:D20)</f>
        <v>12251620520</v>
      </c>
      <c r="E18" s="231">
        <f t="shared" ref="E18" si="3">SUM(E19:E20)</f>
        <v>12251620520</v>
      </c>
      <c r="F18" s="230" t="s">
        <v>178</v>
      </c>
      <c r="G18" s="230" t="s">
        <v>178</v>
      </c>
      <c r="H18" s="230" t="s">
        <v>178</v>
      </c>
    </row>
    <row r="19" spans="2:8" ht="15.95" customHeight="1">
      <c r="B19" s="232"/>
      <c r="C19" s="234" t="s">
        <v>26</v>
      </c>
      <c r="D19" s="228">
        <v>10743379888</v>
      </c>
      <c r="E19" s="235">
        <v>10743379888</v>
      </c>
      <c r="F19" s="236" t="s">
        <v>178</v>
      </c>
      <c r="G19" s="236" t="s">
        <v>266</v>
      </c>
      <c r="H19" s="236" t="s">
        <v>267</v>
      </c>
    </row>
    <row r="20" spans="2:8" ht="15.95" customHeight="1">
      <c r="B20" s="232"/>
      <c r="C20" s="234" t="s">
        <v>27</v>
      </c>
      <c r="D20" s="228">
        <v>1508240632</v>
      </c>
      <c r="E20" s="237">
        <v>1508240632</v>
      </c>
      <c r="F20" s="230" t="s">
        <v>178</v>
      </c>
      <c r="G20" s="230" t="s">
        <v>266</v>
      </c>
      <c r="H20" s="230" t="s">
        <v>267</v>
      </c>
    </row>
    <row r="21" spans="2:8" ht="6.75" customHeight="1">
      <c r="B21" s="232"/>
      <c r="C21" s="232"/>
      <c r="D21" s="228"/>
      <c r="E21" s="237"/>
      <c r="F21" s="237"/>
      <c r="G21" s="230"/>
      <c r="H21" s="237"/>
    </row>
    <row r="22" spans="2:8" ht="15.95" customHeight="1">
      <c r="B22" s="345" t="s">
        <v>268</v>
      </c>
      <c r="C22" s="346"/>
      <c r="D22" s="228">
        <v>1533037119</v>
      </c>
      <c r="E22" s="237">
        <v>1488122956</v>
      </c>
      <c r="F22" s="237">
        <v>975090</v>
      </c>
      <c r="G22" s="230" t="s">
        <v>266</v>
      </c>
      <c r="H22" s="237">
        <v>43939073</v>
      </c>
    </row>
    <row r="23" spans="2:8" ht="15.95" customHeight="1">
      <c r="B23" s="345" t="s">
        <v>28</v>
      </c>
      <c r="C23" s="346"/>
      <c r="D23" s="228">
        <v>874396094</v>
      </c>
      <c r="E23" s="237">
        <v>874396094</v>
      </c>
      <c r="F23" s="230" t="s">
        <v>178</v>
      </c>
      <c r="G23" s="230" t="s">
        <v>266</v>
      </c>
      <c r="H23" s="230" t="s">
        <v>178</v>
      </c>
    </row>
    <row r="24" spans="2:8" ht="15.95" customHeight="1">
      <c r="B24" s="345" t="s">
        <v>29</v>
      </c>
      <c r="C24" s="346"/>
      <c r="D24" s="228">
        <v>274228500</v>
      </c>
      <c r="E24" s="237">
        <v>274228500</v>
      </c>
      <c r="F24" s="230" t="s">
        <v>178</v>
      </c>
      <c r="G24" s="230" t="s">
        <v>266</v>
      </c>
      <c r="H24" s="230" t="s">
        <v>178</v>
      </c>
    </row>
    <row r="25" spans="2:8" ht="15.95" customHeight="1">
      <c r="B25" s="345" t="s">
        <v>269</v>
      </c>
      <c r="C25" s="346"/>
      <c r="D25" s="228">
        <v>684956700</v>
      </c>
      <c r="E25" s="237">
        <v>684956700</v>
      </c>
      <c r="F25" s="230" t="s">
        <v>178</v>
      </c>
      <c r="G25" s="230" t="s">
        <v>266</v>
      </c>
      <c r="H25" s="230" t="s">
        <v>178</v>
      </c>
    </row>
    <row r="26" spans="2:8" ht="15.95" customHeight="1">
      <c r="B26" s="345" t="s">
        <v>30</v>
      </c>
      <c r="C26" s="346"/>
      <c r="D26" s="228">
        <v>5778137239</v>
      </c>
      <c r="E26" s="237">
        <v>5774639363</v>
      </c>
      <c r="F26" s="230" t="s">
        <v>178</v>
      </c>
      <c r="G26" s="230" t="s">
        <v>266</v>
      </c>
      <c r="H26" s="237">
        <v>3497876</v>
      </c>
    </row>
    <row r="27" spans="2:8" ht="15.95" customHeight="1">
      <c r="B27" s="345" t="s">
        <v>270</v>
      </c>
      <c r="C27" s="346"/>
      <c r="D27" s="228">
        <v>10314882328</v>
      </c>
      <c r="E27" s="237">
        <v>10200823735</v>
      </c>
      <c r="F27" s="230">
        <v>14970256</v>
      </c>
      <c r="G27" s="230" t="s">
        <v>266</v>
      </c>
      <c r="H27" s="230">
        <v>99088337</v>
      </c>
    </row>
    <row r="28" spans="2:8" ht="15.95" customHeight="1">
      <c r="B28" s="345" t="s">
        <v>220</v>
      </c>
      <c r="C28" s="346"/>
      <c r="D28" s="228">
        <v>1373900</v>
      </c>
      <c r="E28" s="237">
        <v>1361200</v>
      </c>
      <c r="F28" s="230" t="s">
        <v>178</v>
      </c>
      <c r="G28" s="230" t="s">
        <v>266</v>
      </c>
      <c r="H28" s="230">
        <v>12700</v>
      </c>
    </row>
    <row r="29" spans="2:8" ht="15.95" customHeight="1">
      <c r="B29" s="345" t="s">
        <v>119</v>
      </c>
      <c r="C29" s="346"/>
      <c r="D29" s="228">
        <v>16809600</v>
      </c>
      <c r="E29" s="237">
        <v>16809600</v>
      </c>
      <c r="F29" s="230" t="s">
        <v>178</v>
      </c>
      <c r="G29" s="230" t="s">
        <v>266</v>
      </c>
      <c r="H29" s="230" t="s">
        <v>178</v>
      </c>
    </row>
    <row r="30" spans="2:8" ht="6" customHeight="1">
      <c r="B30" s="238"/>
      <c r="C30" s="238"/>
      <c r="D30" s="239"/>
      <c r="E30" s="240"/>
      <c r="F30" s="241"/>
      <c r="G30" s="230"/>
      <c r="H30" s="241"/>
    </row>
    <row r="31" spans="2:8" ht="15.95" customHeight="1">
      <c r="B31" s="343" t="s">
        <v>118</v>
      </c>
      <c r="C31" s="242" t="s">
        <v>31</v>
      </c>
      <c r="D31" s="228">
        <v>944193</v>
      </c>
      <c r="E31" s="236">
        <v>195000</v>
      </c>
      <c r="F31" s="236" t="s">
        <v>178</v>
      </c>
      <c r="G31" s="243" t="s">
        <v>266</v>
      </c>
      <c r="H31" s="230">
        <v>749193</v>
      </c>
    </row>
    <row r="32" spans="2:8" ht="15.95" customHeight="1" thickBot="1">
      <c r="B32" s="344"/>
      <c r="C32" s="244" t="s">
        <v>271</v>
      </c>
      <c r="D32" s="245" t="s">
        <v>178</v>
      </c>
      <c r="E32" s="246" t="s">
        <v>178</v>
      </c>
      <c r="F32" s="247" t="s">
        <v>178</v>
      </c>
      <c r="G32" s="248" t="s">
        <v>266</v>
      </c>
      <c r="H32" s="247" t="s">
        <v>178</v>
      </c>
    </row>
    <row r="33" spans="2:8" ht="14.25" customHeight="1">
      <c r="B33" s="238" t="s">
        <v>32</v>
      </c>
      <c r="C33" s="238"/>
      <c r="D33" s="249"/>
      <c r="E33" s="249"/>
      <c r="F33" s="249"/>
      <c r="G33" s="249"/>
      <c r="H33" s="249"/>
    </row>
  </sheetData>
  <mergeCells count="18">
    <mergeCell ref="B31:B32"/>
    <mergeCell ref="B9:C9"/>
    <mergeCell ref="B14:C14"/>
    <mergeCell ref="B18:C18"/>
    <mergeCell ref="B22:C22"/>
    <mergeCell ref="B23:C23"/>
    <mergeCell ref="B24:C24"/>
    <mergeCell ref="B25:C25"/>
    <mergeCell ref="B26:C26"/>
    <mergeCell ref="B27:C27"/>
    <mergeCell ref="B28:C28"/>
    <mergeCell ref="B29:C29"/>
    <mergeCell ref="B7:C7"/>
    <mergeCell ref="B2:H2"/>
    <mergeCell ref="B3:E3"/>
    <mergeCell ref="B4:C4"/>
    <mergeCell ref="B5:C5"/>
    <mergeCell ref="B6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H64"/>
  <sheetViews>
    <sheetView defaultGridColor="0" colorId="22" zoomScaleNormal="100" zoomScaleSheetLayoutView="100" workbookViewId="0"/>
  </sheetViews>
  <sheetFormatPr defaultColWidth="10.69921875" defaultRowHeight="13.5"/>
  <cols>
    <col min="1" max="1" width="14.3984375" style="179" bestFit="1" customWidth="1"/>
    <col min="2" max="2" width="8.5" style="179" customWidth="1"/>
    <col min="3" max="3" width="11.69921875" style="179" customWidth="1"/>
    <col min="4" max="5" width="12.09765625" style="179" customWidth="1"/>
    <col min="6" max="6" width="9.796875" style="179" customWidth="1"/>
    <col min="7" max="7" width="7.796875" style="179" customWidth="1"/>
    <col min="8" max="8" width="11.296875" style="179" customWidth="1"/>
    <col min="9" max="256" width="10.69921875" style="179"/>
    <col min="257" max="257" width="14.3984375" style="179" bestFit="1" customWidth="1"/>
    <col min="258" max="258" width="8.5" style="179" customWidth="1"/>
    <col min="259" max="259" width="11.69921875" style="179" customWidth="1"/>
    <col min="260" max="261" width="12.09765625" style="179" customWidth="1"/>
    <col min="262" max="262" width="9.796875" style="179" customWidth="1"/>
    <col min="263" max="263" width="7.796875" style="179" customWidth="1"/>
    <col min="264" max="264" width="11.296875" style="179" customWidth="1"/>
    <col min="265" max="512" width="10.69921875" style="179"/>
    <col min="513" max="513" width="14.3984375" style="179" bestFit="1" customWidth="1"/>
    <col min="514" max="514" width="8.5" style="179" customWidth="1"/>
    <col min="515" max="515" width="11.69921875" style="179" customWidth="1"/>
    <col min="516" max="517" width="12.09765625" style="179" customWidth="1"/>
    <col min="518" max="518" width="9.796875" style="179" customWidth="1"/>
    <col min="519" max="519" width="7.796875" style="179" customWidth="1"/>
    <col min="520" max="520" width="11.296875" style="179" customWidth="1"/>
    <col min="521" max="768" width="10.69921875" style="179"/>
    <col min="769" max="769" width="14.3984375" style="179" bestFit="1" customWidth="1"/>
    <col min="770" max="770" width="8.5" style="179" customWidth="1"/>
    <col min="771" max="771" width="11.69921875" style="179" customWidth="1"/>
    <col min="772" max="773" width="12.09765625" style="179" customWidth="1"/>
    <col min="774" max="774" width="9.796875" style="179" customWidth="1"/>
    <col min="775" max="775" width="7.796875" style="179" customWidth="1"/>
    <col min="776" max="776" width="11.296875" style="179" customWidth="1"/>
    <col min="777" max="1024" width="10.69921875" style="179"/>
    <col min="1025" max="1025" width="14.3984375" style="179" bestFit="1" customWidth="1"/>
    <col min="1026" max="1026" width="8.5" style="179" customWidth="1"/>
    <col min="1027" max="1027" width="11.69921875" style="179" customWidth="1"/>
    <col min="1028" max="1029" width="12.09765625" style="179" customWidth="1"/>
    <col min="1030" max="1030" width="9.796875" style="179" customWidth="1"/>
    <col min="1031" max="1031" width="7.796875" style="179" customWidth="1"/>
    <col min="1032" max="1032" width="11.296875" style="179" customWidth="1"/>
    <col min="1033" max="1280" width="10.69921875" style="179"/>
    <col min="1281" max="1281" width="14.3984375" style="179" bestFit="1" customWidth="1"/>
    <col min="1282" max="1282" width="8.5" style="179" customWidth="1"/>
    <col min="1283" max="1283" width="11.69921875" style="179" customWidth="1"/>
    <col min="1284" max="1285" width="12.09765625" style="179" customWidth="1"/>
    <col min="1286" max="1286" width="9.796875" style="179" customWidth="1"/>
    <col min="1287" max="1287" width="7.796875" style="179" customWidth="1"/>
    <col min="1288" max="1288" width="11.296875" style="179" customWidth="1"/>
    <col min="1289" max="1536" width="10.69921875" style="179"/>
    <col min="1537" max="1537" width="14.3984375" style="179" bestFit="1" customWidth="1"/>
    <col min="1538" max="1538" width="8.5" style="179" customWidth="1"/>
    <col min="1539" max="1539" width="11.69921875" style="179" customWidth="1"/>
    <col min="1540" max="1541" width="12.09765625" style="179" customWidth="1"/>
    <col min="1542" max="1542" width="9.796875" style="179" customWidth="1"/>
    <col min="1543" max="1543" width="7.796875" style="179" customWidth="1"/>
    <col min="1544" max="1544" width="11.296875" style="179" customWidth="1"/>
    <col min="1545" max="1792" width="10.69921875" style="179"/>
    <col min="1793" max="1793" width="14.3984375" style="179" bestFit="1" customWidth="1"/>
    <col min="1794" max="1794" width="8.5" style="179" customWidth="1"/>
    <col min="1795" max="1795" width="11.69921875" style="179" customWidth="1"/>
    <col min="1796" max="1797" width="12.09765625" style="179" customWidth="1"/>
    <col min="1798" max="1798" width="9.796875" style="179" customWidth="1"/>
    <col min="1799" max="1799" width="7.796875" style="179" customWidth="1"/>
    <col min="1800" max="1800" width="11.296875" style="179" customWidth="1"/>
    <col min="1801" max="2048" width="10.69921875" style="179"/>
    <col min="2049" max="2049" width="14.3984375" style="179" bestFit="1" customWidth="1"/>
    <col min="2050" max="2050" width="8.5" style="179" customWidth="1"/>
    <col min="2051" max="2051" width="11.69921875" style="179" customWidth="1"/>
    <col min="2052" max="2053" width="12.09765625" style="179" customWidth="1"/>
    <col min="2054" max="2054" width="9.796875" style="179" customWidth="1"/>
    <col min="2055" max="2055" width="7.796875" style="179" customWidth="1"/>
    <col min="2056" max="2056" width="11.296875" style="179" customWidth="1"/>
    <col min="2057" max="2304" width="10.69921875" style="179"/>
    <col min="2305" max="2305" width="14.3984375" style="179" bestFit="1" customWidth="1"/>
    <col min="2306" max="2306" width="8.5" style="179" customWidth="1"/>
    <col min="2307" max="2307" width="11.69921875" style="179" customWidth="1"/>
    <col min="2308" max="2309" width="12.09765625" style="179" customWidth="1"/>
    <col min="2310" max="2310" width="9.796875" style="179" customWidth="1"/>
    <col min="2311" max="2311" width="7.796875" style="179" customWidth="1"/>
    <col min="2312" max="2312" width="11.296875" style="179" customWidth="1"/>
    <col min="2313" max="2560" width="10.69921875" style="179"/>
    <col min="2561" max="2561" width="14.3984375" style="179" bestFit="1" customWidth="1"/>
    <col min="2562" max="2562" width="8.5" style="179" customWidth="1"/>
    <col min="2563" max="2563" width="11.69921875" style="179" customWidth="1"/>
    <col min="2564" max="2565" width="12.09765625" style="179" customWidth="1"/>
    <col min="2566" max="2566" width="9.796875" style="179" customWidth="1"/>
    <col min="2567" max="2567" width="7.796875" style="179" customWidth="1"/>
    <col min="2568" max="2568" width="11.296875" style="179" customWidth="1"/>
    <col min="2569" max="2816" width="10.69921875" style="179"/>
    <col min="2817" max="2817" width="14.3984375" style="179" bestFit="1" customWidth="1"/>
    <col min="2818" max="2818" width="8.5" style="179" customWidth="1"/>
    <col min="2819" max="2819" width="11.69921875" style="179" customWidth="1"/>
    <col min="2820" max="2821" width="12.09765625" style="179" customWidth="1"/>
    <col min="2822" max="2822" width="9.796875" style="179" customWidth="1"/>
    <col min="2823" max="2823" width="7.796875" style="179" customWidth="1"/>
    <col min="2824" max="2824" width="11.296875" style="179" customWidth="1"/>
    <col min="2825" max="3072" width="10.69921875" style="179"/>
    <col min="3073" max="3073" width="14.3984375" style="179" bestFit="1" customWidth="1"/>
    <col min="3074" max="3074" width="8.5" style="179" customWidth="1"/>
    <col min="3075" max="3075" width="11.69921875" style="179" customWidth="1"/>
    <col min="3076" max="3077" width="12.09765625" style="179" customWidth="1"/>
    <col min="3078" max="3078" width="9.796875" style="179" customWidth="1"/>
    <col min="3079" max="3079" width="7.796875" style="179" customWidth="1"/>
    <col min="3080" max="3080" width="11.296875" style="179" customWidth="1"/>
    <col min="3081" max="3328" width="10.69921875" style="179"/>
    <col min="3329" max="3329" width="14.3984375" style="179" bestFit="1" customWidth="1"/>
    <col min="3330" max="3330" width="8.5" style="179" customWidth="1"/>
    <col min="3331" max="3331" width="11.69921875" style="179" customWidth="1"/>
    <col min="3332" max="3333" width="12.09765625" style="179" customWidth="1"/>
    <col min="3334" max="3334" width="9.796875" style="179" customWidth="1"/>
    <col min="3335" max="3335" width="7.796875" style="179" customWidth="1"/>
    <col min="3336" max="3336" width="11.296875" style="179" customWidth="1"/>
    <col min="3337" max="3584" width="10.69921875" style="179"/>
    <col min="3585" max="3585" width="14.3984375" style="179" bestFit="1" customWidth="1"/>
    <col min="3586" max="3586" width="8.5" style="179" customWidth="1"/>
    <col min="3587" max="3587" width="11.69921875" style="179" customWidth="1"/>
    <col min="3588" max="3589" width="12.09765625" style="179" customWidth="1"/>
    <col min="3590" max="3590" width="9.796875" style="179" customWidth="1"/>
    <col min="3591" max="3591" width="7.796875" style="179" customWidth="1"/>
    <col min="3592" max="3592" width="11.296875" style="179" customWidth="1"/>
    <col min="3593" max="3840" width="10.69921875" style="179"/>
    <col min="3841" max="3841" width="14.3984375" style="179" bestFit="1" customWidth="1"/>
    <col min="3842" max="3842" width="8.5" style="179" customWidth="1"/>
    <col min="3843" max="3843" width="11.69921875" style="179" customWidth="1"/>
    <col min="3844" max="3845" width="12.09765625" style="179" customWidth="1"/>
    <col min="3846" max="3846" width="9.796875" style="179" customWidth="1"/>
    <col min="3847" max="3847" width="7.796875" style="179" customWidth="1"/>
    <col min="3848" max="3848" width="11.296875" style="179" customWidth="1"/>
    <col min="3849" max="4096" width="10.69921875" style="179"/>
    <col min="4097" max="4097" width="14.3984375" style="179" bestFit="1" customWidth="1"/>
    <col min="4098" max="4098" width="8.5" style="179" customWidth="1"/>
    <col min="4099" max="4099" width="11.69921875" style="179" customWidth="1"/>
    <col min="4100" max="4101" width="12.09765625" style="179" customWidth="1"/>
    <col min="4102" max="4102" width="9.796875" style="179" customWidth="1"/>
    <col min="4103" max="4103" width="7.796875" style="179" customWidth="1"/>
    <col min="4104" max="4104" width="11.296875" style="179" customWidth="1"/>
    <col min="4105" max="4352" width="10.69921875" style="179"/>
    <col min="4353" max="4353" width="14.3984375" style="179" bestFit="1" customWidth="1"/>
    <col min="4354" max="4354" width="8.5" style="179" customWidth="1"/>
    <col min="4355" max="4355" width="11.69921875" style="179" customWidth="1"/>
    <col min="4356" max="4357" width="12.09765625" style="179" customWidth="1"/>
    <col min="4358" max="4358" width="9.796875" style="179" customWidth="1"/>
    <col min="4359" max="4359" width="7.796875" style="179" customWidth="1"/>
    <col min="4360" max="4360" width="11.296875" style="179" customWidth="1"/>
    <col min="4361" max="4608" width="10.69921875" style="179"/>
    <col min="4609" max="4609" width="14.3984375" style="179" bestFit="1" customWidth="1"/>
    <col min="4610" max="4610" width="8.5" style="179" customWidth="1"/>
    <col min="4611" max="4611" width="11.69921875" style="179" customWidth="1"/>
    <col min="4612" max="4613" width="12.09765625" style="179" customWidth="1"/>
    <col min="4614" max="4614" width="9.796875" style="179" customWidth="1"/>
    <col min="4615" max="4615" width="7.796875" style="179" customWidth="1"/>
    <col min="4616" max="4616" width="11.296875" style="179" customWidth="1"/>
    <col min="4617" max="4864" width="10.69921875" style="179"/>
    <col min="4865" max="4865" width="14.3984375" style="179" bestFit="1" customWidth="1"/>
    <col min="4866" max="4866" width="8.5" style="179" customWidth="1"/>
    <col min="4867" max="4867" width="11.69921875" style="179" customWidth="1"/>
    <col min="4868" max="4869" width="12.09765625" style="179" customWidth="1"/>
    <col min="4870" max="4870" width="9.796875" style="179" customWidth="1"/>
    <col min="4871" max="4871" width="7.796875" style="179" customWidth="1"/>
    <col min="4872" max="4872" width="11.296875" style="179" customWidth="1"/>
    <col min="4873" max="5120" width="10.69921875" style="179"/>
    <col min="5121" max="5121" width="14.3984375" style="179" bestFit="1" customWidth="1"/>
    <col min="5122" max="5122" width="8.5" style="179" customWidth="1"/>
    <col min="5123" max="5123" width="11.69921875" style="179" customWidth="1"/>
    <col min="5124" max="5125" width="12.09765625" style="179" customWidth="1"/>
    <col min="5126" max="5126" width="9.796875" style="179" customWidth="1"/>
    <col min="5127" max="5127" width="7.796875" style="179" customWidth="1"/>
    <col min="5128" max="5128" width="11.296875" style="179" customWidth="1"/>
    <col min="5129" max="5376" width="10.69921875" style="179"/>
    <col min="5377" max="5377" width="14.3984375" style="179" bestFit="1" customWidth="1"/>
    <col min="5378" max="5378" width="8.5" style="179" customWidth="1"/>
    <col min="5379" max="5379" width="11.69921875" style="179" customWidth="1"/>
    <col min="5380" max="5381" width="12.09765625" style="179" customWidth="1"/>
    <col min="5382" max="5382" width="9.796875" style="179" customWidth="1"/>
    <col min="5383" max="5383" width="7.796875" style="179" customWidth="1"/>
    <col min="5384" max="5384" width="11.296875" style="179" customWidth="1"/>
    <col min="5385" max="5632" width="10.69921875" style="179"/>
    <col min="5633" max="5633" width="14.3984375" style="179" bestFit="1" customWidth="1"/>
    <col min="5634" max="5634" width="8.5" style="179" customWidth="1"/>
    <col min="5635" max="5635" width="11.69921875" style="179" customWidth="1"/>
    <col min="5636" max="5637" width="12.09765625" style="179" customWidth="1"/>
    <col min="5638" max="5638" width="9.796875" style="179" customWidth="1"/>
    <col min="5639" max="5639" width="7.796875" style="179" customWidth="1"/>
    <col min="5640" max="5640" width="11.296875" style="179" customWidth="1"/>
    <col min="5641" max="5888" width="10.69921875" style="179"/>
    <col min="5889" max="5889" width="14.3984375" style="179" bestFit="1" customWidth="1"/>
    <col min="5890" max="5890" width="8.5" style="179" customWidth="1"/>
    <col min="5891" max="5891" width="11.69921875" style="179" customWidth="1"/>
    <col min="5892" max="5893" width="12.09765625" style="179" customWidth="1"/>
    <col min="5894" max="5894" width="9.796875" style="179" customWidth="1"/>
    <col min="5895" max="5895" width="7.796875" style="179" customWidth="1"/>
    <col min="5896" max="5896" width="11.296875" style="179" customWidth="1"/>
    <col min="5897" max="6144" width="10.69921875" style="179"/>
    <col min="6145" max="6145" width="14.3984375" style="179" bestFit="1" customWidth="1"/>
    <col min="6146" max="6146" width="8.5" style="179" customWidth="1"/>
    <col min="6147" max="6147" width="11.69921875" style="179" customWidth="1"/>
    <col min="6148" max="6149" width="12.09765625" style="179" customWidth="1"/>
    <col min="6150" max="6150" width="9.796875" style="179" customWidth="1"/>
    <col min="6151" max="6151" width="7.796875" style="179" customWidth="1"/>
    <col min="6152" max="6152" width="11.296875" style="179" customWidth="1"/>
    <col min="6153" max="6400" width="10.69921875" style="179"/>
    <col min="6401" max="6401" width="14.3984375" style="179" bestFit="1" customWidth="1"/>
    <col min="6402" max="6402" width="8.5" style="179" customWidth="1"/>
    <col min="6403" max="6403" width="11.69921875" style="179" customWidth="1"/>
    <col min="6404" max="6405" width="12.09765625" style="179" customWidth="1"/>
    <col min="6406" max="6406" width="9.796875" style="179" customWidth="1"/>
    <col min="6407" max="6407" width="7.796875" style="179" customWidth="1"/>
    <col min="6408" max="6408" width="11.296875" style="179" customWidth="1"/>
    <col min="6409" max="6656" width="10.69921875" style="179"/>
    <col min="6657" max="6657" width="14.3984375" style="179" bestFit="1" customWidth="1"/>
    <col min="6658" max="6658" width="8.5" style="179" customWidth="1"/>
    <col min="6659" max="6659" width="11.69921875" style="179" customWidth="1"/>
    <col min="6660" max="6661" width="12.09765625" style="179" customWidth="1"/>
    <col min="6662" max="6662" width="9.796875" style="179" customWidth="1"/>
    <col min="6663" max="6663" width="7.796875" style="179" customWidth="1"/>
    <col min="6664" max="6664" width="11.296875" style="179" customWidth="1"/>
    <col min="6665" max="6912" width="10.69921875" style="179"/>
    <col min="6913" max="6913" width="14.3984375" style="179" bestFit="1" customWidth="1"/>
    <col min="6914" max="6914" width="8.5" style="179" customWidth="1"/>
    <col min="6915" max="6915" width="11.69921875" style="179" customWidth="1"/>
    <col min="6916" max="6917" width="12.09765625" style="179" customWidth="1"/>
    <col min="6918" max="6918" width="9.796875" style="179" customWidth="1"/>
    <col min="6919" max="6919" width="7.796875" style="179" customWidth="1"/>
    <col min="6920" max="6920" width="11.296875" style="179" customWidth="1"/>
    <col min="6921" max="7168" width="10.69921875" style="179"/>
    <col min="7169" max="7169" width="14.3984375" style="179" bestFit="1" customWidth="1"/>
    <col min="7170" max="7170" width="8.5" style="179" customWidth="1"/>
    <col min="7171" max="7171" width="11.69921875" style="179" customWidth="1"/>
    <col min="7172" max="7173" width="12.09765625" style="179" customWidth="1"/>
    <col min="7174" max="7174" width="9.796875" style="179" customWidth="1"/>
    <col min="7175" max="7175" width="7.796875" style="179" customWidth="1"/>
    <col min="7176" max="7176" width="11.296875" style="179" customWidth="1"/>
    <col min="7177" max="7424" width="10.69921875" style="179"/>
    <col min="7425" max="7425" width="14.3984375" style="179" bestFit="1" customWidth="1"/>
    <col min="7426" max="7426" width="8.5" style="179" customWidth="1"/>
    <col min="7427" max="7427" width="11.69921875" style="179" customWidth="1"/>
    <col min="7428" max="7429" width="12.09765625" style="179" customWidth="1"/>
    <col min="7430" max="7430" width="9.796875" style="179" customWidth="1"/>
    <col min="7431" max="7431" width="7.796875" style="179" customWidth="1"/>
    <col min="7432" max="7432" width="11.296875" style="179" customWidth="1"/>
    <col min="7433" max="7680" width="10.69921875" style="179"/>
    <col min="7681" max="7681" width="14.3984375" style="179" bestFit="1" customWidth="1"/>
    <col min="7682" max="7682" width="8.5" style="179" customWidth="1"/>
    <col min="7683" max="7683" width="11.69921875" style="179" customWidth="1"/>
    <col min="7684" max="7685" width="12.09765625" style="179" customWidth="1"/>
    <col min="7686" max="7686" width="9.796875" style="179" customWidth="1"/>
    <col min="7687" max="7687" width="7.796875" style="179" customWidth="1"/>
    <col min="7688" max="7688" width="11.296875" style="179" customWidth="1"/>
    <col min="7689" max="7936" width="10.69921875" style="179"/>
    <col min="7937" max="7937" width="14.3984375" style="179" bestFit="1" customWidth="1"/>
    <col min="7938" max="7938" width="8.5" style="179" customWidth="1"/>
    <col min="7939" max="7939" width="11.69921875" style="179" customWidth="1"/>
    <col min="7940" max="7941" width="12.09765625" style="179" customWidth="1"/>
    <col min="7942" max="7942" width="9.796875" style="179" customWidth="1"/>
    <col min="7943" max="7943" width="7.796875" style="179" customWidth="1"/>
    <col min="7944" max="7944" width="11.296875" style="179" customWidth="1"/>
    <col min="7945" max="8192" width="10.69921875" style="179"/>
    <col min="8193" max="8193" width="14.3984375" style="179" bestFit="1" customWidth="1"/>
    <col min="8194" max="8194" width="8.5" style="179" customWidth="1"/>
    <col min="8195" max="8195" width="11.69921875" style="179" customWidth="1"/>
    <col min="8196" max="8197" width="12.09765625" style="179" customWidth="1"/>
    <col min="8198" max="8198" width="9.796875" style="179" customWidth="1"/>
    <col min="8199" max="8199" width="7.796875" style="179" customWidth="1"/>
    <col min="8200" max="8200" width="11.296875" style="179" customWidth="1"/>
    <col min="8201" max="8448" width="10.69921875" style="179"/>
    <col min="8449" max="8449" width="14.3984375" style="179" bestFit="1" customWidth="1"/>
    <col min="8450" max="8450" width="8.5" style="179" customWidth="1"/>
    <col min="8451" max="8451" width="11.69921875" style="179" customWidth="1"/>
    <col min="8452" max="8453" width="12.09765625" style="179" customWidth="1"/>
    <col min="8454" max="8454" width="9.796875" style="179" customWidth="1"/>
    <col min="8455" max="8455" width="7.796875" style="179" customWidth="1"/>
    <col min="8456" max="8456" width="11.296875" style="179" customWidth="1"/>
    <col min="8457" max="8704" width="10.69921875" style="179"/>
    <col min="8705" max="8705" width="14.3984375" style="179" bestFit="1" customWidth="1"/>
    <col min="8706" max="8706" width="8.5" style="179" customWidth="1"/>
    <col min="8707" max="8707" width="11.69921875" style="179" customWidth="1"/>
    <col min="8708" max="8709" width="12.09765625" style="179" customWidth="1"/>
    <col min="8710" max="8710" width="9.796875" style="179" customWidth="1"/>
    <col min="8711" max="8711" width="7.796875" style="179" customWidth="1"/>
    <col min="8712" max="8712" width="11.296875" style="179" customWidth="1"/>
    <col min="8713" max="8960" width="10.69921875" style="179"/>
    <col min="8961" max="8961" width="14.3984375" style="179" bestFit="1" customWidth="1"/>
    <col min="8962" max="8962" width="8.5" style="179" customWidth="1"/>
    <col min="8963" max="8963" width="11.69921875" style="179" customWidth="1"/>
    <col min="8964" max="8965" width="12.09765625" style="179" customWidth="1"/>
    <col min="8966" max="8966" width="9.796875" style="179" customWidth="1"/>
    <col min="8967" max="8967" width="7.796875" style="179" customWidth="1"/>
    <col min="8968" max="8968" width="11.296875" style="179" customWidth="1"/>
    <col min="8969" max="9216" width="10.69921875" style="179"/>
    <col min="9217" max="9217" width="14.3984375" style="179" bestFit="1" customWidth="1"/>
    <col min="9218" max="9218" width="8.5" style="179" customWidth="1"/>
    <col min="9219" max="9219" width="11.69921875" style="179" customWidth="1"/>
    <col min="9220" max="9221" width="12.09765625" style="179" customWidth="1"/>
    <col min="9222" max="9222" width="9.796875" style="179" customWidth="1"/>
    <col min="9223" max="9223" width="7.796875" style="179" customWidth="1"/>
    <col min="9224" max="9224" width="11.296875" style="179" customWidth="1"/>
    <col min="9225" max="9472" width="10.69921875" style="179"/>
    <col min="9473" max="9473" width="14.3984375" style="179" bestFit="1" customWidth="1"/>
    <col min="9474" max="9474" width="8.5" style="179" customWidth="1"/>
    <col min="9475" max="9475" width="11.69921875" style="179" customWidth="1"/>
    <col min="9476" max="9477" width="12.09765625" style="179" customWidth="1"/>
    <col min="9478" max="9478" width="9.796875" style="179" customWidth="1"/>
    <col min="9479" max="9479" width="7.796875" style="179" customWidth="1"/>
    <col min="9480" max="9480" width="11.296875" style="179" customWidth="1"/>
    <col min="9481" max="9728" width="10.69921875" style="179"/>
    <col min="9729" max="9729" width="14.3984375" style="179" bestFit="1" customWidth="1"/>
    <col min="9730" max="9730" width="8.5" style="179" customWidth="1"/>
    <col min="9731" max="9731" width="11.69921875" style="179" customWidth="1"/>
    <col min="9732" max="9733" width="12.09765625" style="179" customWidth="1"/>
    <col min="9734" max="9734" width="9.796875" style="179" customWidth="1"/>
    <col min="9735" max="9735" width="7.796875" style="179" customWidth="1"/>
    <col min="9736" max="9736" width="11.296875" style="179" customWidth="1"/>
    <col min="9737" max="9984" width="10.69921875" style="179"/>
    <col min="9985" max="9985" width="14.3984375" style="179" bestFit="1" customWidth="1"/>
    <col min="9986" max="9986" width="8.5" style="179" customWidth="1"/>
    <col min="9987" max="9987" width="11.69921875" style="179" customWidth="1"/>
    <col min="9988" max="9989" width="12.09765625" style="179" customWidth="1"/>
    <col min="9990" max="9990" width="9.796875" style="179" customWidth="1"/>
    <col min="9991" max="9991" width="7.796875" style="179" customWidth="1"/>
    <col min="9992" max="9992" width="11.296875" style="179" customWidth="1"/>
    <col min="9993" max="10240" width="10.69921875" style="179"/>
    <col min="10241" max="10241" width="14.3984375" style="179" bestFit="1" customWidth="1"/>
    <col min="10242" max="10242" width="8.5" style="179" customWidth="1"/>
    <col min="10243" max="10243" width="11.69921875" style="179" customWidth="1"/>
    <col min="10244" max="10245" width="12.09765625" style="179" customWidth="1"/>
    <col min="10246" max="10246" width="9.796875" style="179" customWidth="1"/>
    <col min="10247" max="10247" width="7.796875" style="179" customWidth="1"/>
    <col min="10248" max="10248" width="11.296875" style="179" customWidth="1"/>
    <col min="10249" max="10496" width="10.69921875" style="179"/>
    <col min="10497" max="10497" width="14.3984375" style="179" bestFit="1" customWidth="1"/>
    <col min="10498" max="10498" width="8.5" style="179" customWidth="1"/>
    <col min="10499" max="10499" width="11.69921875" style="179" customWidth="1"/>
    <col min="10500" max="10501" width="12.09765625" style="179" customWidth="1"/>
    <col min="10502" max="10502" width="9.796875" style="179" customWidth="1"/>
    <col min="10503" max="10503" width="7.796875" style="179" customWidth="1"/>
    <col min="10504" max="10504" width="11.296875" style="179" customWidth="1"/>
    <col min="10505" max="10752" width="10.69921875" style="179"/>
    <col min="10753" max="10753" width="14.3984375" style="179" bestFit="1" customWidth="1"/>
    <col min="10754" max="10754" width="8.5" style="179" customWidth="1"/>
    <col min="10755" max="10755" width="11.69921875" style="179" customWidth="1"/>
    <col min="10756" max="10757" width="12.09765625" style="179" customWidth="1"/>
    <col min="10758" max="10758" width="9.796875" style="179" customWidth="1"/>
    <col min="10759" max="10759" width="7.796875" style="179" customWidth="1"/>
    <col min="10760" max="10760" width="11.296875" style="179" customWidth="1"/>
    <col min="10761" max="11008" width="10.69921875" style="179"/>
    <col min="11009" max="11009" width="14.3984375" style="179" bestFit="1" customWidth="1"/>
    <col min="11010" max="11010" width="8.5" style="179" customWidth="1"/>
    <col min="11011" max="11011" width="11.69921875" style="179" customWidth="1"/>
    <col min="11012" max="11013" width="12.09765625" style="179" customWidth="1"/>
    <col min="11014" max="11014" width="9.796875" style="179" customWidth="1"/>
    <col min="11015" max="11015" width="7.796875" style="179" customWidth="1"/>
    <col min="11016" max="11016" width="11.296875" style="179" customWidth="1"/>
    <col min="11017" max="11264" width="10.69921875" style="179"/>
    <col min="11265" max="11265" width="14.3984375" style="179" bestFit="1" customWidth="1"/>
    <col min="11266" max="11266" width="8.5" style="179" customWidth="1"/>
    <col min="11267" max="11267" width="11.69921875" style="179" customWidth="1"/>
    <col min="11268" max="11269" width="12.09765625" style="179" customWidth="1"/>
    <col min="11270" max="11270" width="9.796875" style="179" customWidth="1"/>
    <col min="11271" max="11271" width="7.796875" style="179" customWidth="1"/>
    <col min="11272" max="11272" width="11.296875" style="179" customWidth="1"/>
    <col min="11273" max="11520" width="10.69921875" style="179"/>
    <col min="11521" max="11521" width="14.3984375" style="179" bestFit="1" customWidth="1"/>
    <col min="11522" max="11522" width="8.5" style="179" customWidth="1"/>
    <col min="11523" max="11523" width="11.69921875" style="179" customWidth="1"/>
    <col min="11524" max="11525" width="12.09765625" style="179" customWidth="1"/>
    <col min="11526" max="11526" width="9.796875" style="179" customWidth="1"/>
    <col min="11527" max="11527" width="7.796875" style="179" customWidth="1"/>
    <col min="11528" max="11528" width="11.296875" style="179" customWidth="1"/>
    <col min="11529" max="11776" width="10.69921875" style="179"/>
    <col min="11777" max="11777" width="14.3984375" style="179" bestFit="1" customWidth="1"/>
    <col min="11778" max="11778" width="8.5" style="179" customWidth="1"/>
    <col min="11779" max="11779" width="11.69921875" style="179" customWidth="1"/>
    <col min="11780" max="11781" width="12.09765625" style="179" customWidth="1"/>
    <col min="11782" max="11782" width="9.796875" style="179" customWidth="1"/>
    <col min="11783" max="11783" width="7.796875" style="179" customWidth="1"/>
    <col min="11784" max="11784" width="11.296875" style="179" customWidth="1"/>
    <col min="11785" max="12032" width="10.69921875" style="179"/>
    <col min="12033" max="12033" width="14.3984375" style="179" bestFit="1" customWidth="1"/>
    <col min="12034" max="12034" width="8.5" style="179" customWidth="1"/>
    <col min="12035" max="12035" width="11.69921875" style="179" customWidth="1"/>
    <col min="12036" max="12037" width="12.09765625" style="179" customWidth="1"/>
    <col min="12038" max="12038" width="9.796875" style="179" customWidth="1"/>
    <col min="12039" max="12039" width="7.796875" style="179" customWidth="1"/>
    <col min="12040" max="12040" width="11.296875" style="179" customWidth="1"/>
    <col min="12041" max="12288" width="10.69921875" style="179"/>
    <col min="12289" max="12289" width="14.3984375" style="179" bestFit="1" customWidth="1"/>
    <col min="12290" max="12290" width="8.5" style="179" customWidth="1"/>
    <col min="12291" max="12291" width="11.69921875" style="179" customWidth="1"/>
    <col min="12292" max="12293" width="12.09765625" style="179" customWidth="1"/>
    <col min="12294" max="12294" width="9.796875" style="179" customWidth="1"/>
    <col min="12295" max="12295" width="7.796875" style="179" customWidth="1"/>
    <col min="12296" max="12296" width="11.296875" style="179" customWidth="1"/>
    <col min="12297" max="12544" width="10.69921875" style="179"/>
    <col min="12545" max="12545" width="14.3984375" style="179" bestFit="1" customWidth="1"/>
    <col min="12546" max="12546" width="8.5" style="179" customWidth="1"/>
    <col min="12547" max="12547" width="11.69921875" style="179" customWidth="1"/>
    <col min="12548" max="12549" width="12.09765625" style="179" customWidth="1"/>
    <col min="12550" max="12550" width="9.796875" style="179" customWidth="1"/>
    <col min="12551" max="12551" width="7.796875" style="179" customWidth="1"/>
    <col min="12552" max="12552" width="11.296875" style="179" customWidth="1"/>
    <col min="12553" max="12800" width="10.69921875" style="179"/>
    <col min="12801" max="12801" width="14.3984375" style="179" bestFit="1" customWidth="1"/>
    <col min="12802" max="12802" width="8.5" style="179" customWidth="1"/>
    <col min="12803" max="12803" width="11.69921875" style="179" customWidth="1"/>
    <col min="12804" max="12805" width="12.09765625" style="179" customWidth="1"/>
    <col min="12806" max="12806" width="9.796875" style="179" customWidth="1"/>
    <col min="12807" max="12807" width="7.796875" style="179" customWidth="1"/>
    <col min="12808" max="12808" width="11.296875" style="179" customWidth="1"/>
    <col min="12809" max="13056" width="10.69921875" style="179"/>
    <col min="13057" max="13057" width="14.3984375" style="179" bestFit="1" customWidth="1"/>
    <col min="13058" max="13058" width="8.5" style="179" customWidth="1"/>
    <col min="13059" max="13059" width="11.69921875" style="179" customWidth="1"/>
    <col min="13060" max="13061" width="12.09765625" style="179" customWidth="1"/>
    <col min="13062" max="13062" width="9.796875" style="179" customWidth="1"/>
    <col min="13063" max="13063" width="7.796875" style="179" customWidth="1"/>
    <col min="13064" max="13064" width="11.296875" style="179" customWidth="1"/>
    <col min="13065" max="13312" width="10.69921875" style="179"/>
    <col min="13313" max="13313" width="14.3984375" style="179" bestFit="1" customWidth="1"/>
    <col min="13314" max="13314" width="8.5" style="179" customWidth="1"/>
    <col min="13315" max="13315" width="11.69921875" style="179" customWidth="1"/>
    <col min="13316" max="13317" width="12.09765625" style="179" customWidth="1"/>
    <col min="13318" max="13318" width="9.796875" style="179" customWidth="1"/>
    <col min="13319" max="13319" width="7.796875" style="179" customWidth="1"/>
    <col min="13320" max="13320" width="11.296875" style="179" customWidth="1"/>
    <col min="13321" max="13568" width="10.69921875" style="179"/>
    <col min="13569" max="13569" width="14.3984375" style="179" bestFit="1" customWidth="1"/>
    <col min="13570" max="13570" width="8.5" style="179" customWidth="1"/>
    <col min="13571" max="13571" width="11.69921875" style="179" customWidth="1"/>
    <col min="13572" max="13573" width="12.09765625" style="179" customWidth="1"/>
    <col min="13574" max="13574" width="9.796875" style="179" customWidth="1"/>
    <col min="13575" max="13575" width="7.796875" style="179" customWidth="1"/>
    <col min="13576" max="13576" width="11.296875" style="179" customWidth="1"/>
    <col min="13577" max="13824" width="10.69921875" style="179"/>
    <col min="13825" max="13825" width="14.3984375" style="179" bestFit="1" customWidth="1"/>
    <col min="13826" max="13826" width="8.5" style="179" customWidth="1"/>
    <col min="13827" max="13827" width="11.69921875" style="179" customWidth="1"/>
    <col min="13828" max="13829" width="12.09765625" style="179" customWidth="1"/>
    <col min="13830" max="13830" width="9.796875" style="179" customWidth="1"/>
    <col min="13831" max="13831" width="7.796875" style="179" customWidth="1"/>
    <col min="13832" max="13832" width="11.296875" style="179" customWidth="1"/>
    <col min="13833" max="14080" width="10.69921875" style="179"/>
    <col min="14081" max="14081" width="14.3984375" style="179" bestFit="1" customWidth="1"/>
    <col min="14082" max="14082" width="8.5" style="179" customWidth="1"/>
    <col min="14083" max="14083" width="11.69921875" style="179" customWidth="1"/>
    <col min="14084" max="14085" width="12.09765625" style="179" customWidth="1"/>
    <col min="14086" max="14086" width="9.796875" style="179" customWidth="1"/>
    <col min="14087" max="14087" width="7.796875" style="179" customWidth="1"/>
    <col min="14088" max="14088" width="11.296875" style="179" customWidth="1"/>
    <col min="14089" max="14336" width="10.69921875" style="179"/>
    <col min="14337" max="14337" width="14.3984375" style="179" bestFit="1" customWidth="1"/>
    <col min="14338" max="14338" width="8.5" style="179" customWidth="1"/>
    <col min="14339" max="14339" width="11.69921875" style="179" customWidth="1"/>
    <col min="14340" max="14341" width="12.09765625" style="179" customWidth="1"/>
    <col min="14342" max="14342" width="9.796875" style="179" customWidth="1"/>
    <col min="14343" max="14343" width="7.796875" style="179" customWidth="1"/>
    <col min="14344" max="14344" width="11.296875" style="179" customWidth="1"/>
    <col min="14345" max="14592" width="10.69921875" style="179"/>
    <col min="14593" max="14593" width="14.3984375" style="179" bestFit="1" customWidth="1"/>
    <col min="14594" max="14594" width="8.5" style="179" customWidth="1"/>
    <col min="14595" max="14595" width="11.69921875" style="179" customWidth="1"/>
    <col min="14596" max="14597" width="12.09765625" style="179" customWidth="1"/>
    <col min="14598" max="14598" width="9.796875" style="179" customWidth="1"/>
    <col min="14599" max="14599" width="7.796875" style="179" customWidth="1"/>
    <col min="14600" max="14600" width="11.296875" style="179" customWidth="1"/>
    <col min="14601" max="14848" width="10.69921875" style="179"/>
    <col min="14849" max="14849" width="14.3984375" style="179" bestFit="1" customWidth="1"/>
    <col min="14850" max="14850" width="8.5" style="179" customWidth="1"/>
    <col min="14851" max="14851" width="11.69921875" style="179" customWidth="1"/>
    <col min="14852" max="14853" width="12.09765625" style="179" customWidth="1"/>
    <col min="14854" max="14854" width="9.796875" style="179" customWidth="1"/>
    <col min="14855" max="14855" width="7.796875" style="179" customWidth="1"/>
    <col min="14856" max="14856" width="11.296875" style="179" customWidth="1"/>
    <col min="14857" max="15104" width="10.69921875" style="179"/>
    <col min="15105" max="15105" width="14.3984375" style="179" bestFit="1" customWidth="1"/>
    <col min="15106" max="15106" width="8.5" style="179" customWidth="1"/>
    <col min="15107" max="15107" width="11.69921875" style="179" customWidth="1"/>
    <col min="15108" max="15109" width="12.09765625" style="179" customWidth="1"/>
    <col min="15110" max="15110" width="9.796875" style="179" customWidth="1"/>
    <col min="15111" max="15111" width="7.796875" style="179" customWidth="1"/>
    <col min="15112" max="15112" width="11.296875" style="179" customWidth="1"/>
    <col min="15113" max="15360" width="10.69921875" style="179"/>
    <col min="15361" max="15361" width="14.3984375" style="179" bestFit="1" customWidth="1"/>
    <col min="15362" max="15362" width="8.5" style="179" customWidth="1"/>
    <col min="15363" max="15363" width="11.69921875" style="179" customWidth="1"/>
    <col min="15364" max="15365" width="12.09765625" style="179" customWidth="1"/>
    <col min="15366" max="15366" width="9.796875" style="179" customWidth="1"/>
    <col min="15367" max="15367" width="7.796875" style="179" customWidth="1"/>
    <col min="15368" max="15368" width="11.296875" style="179" customWidth="1"/>
    <col min="15369" max="15616" width="10.69921875" style="179"/>
    <col min="15617" max="15617" width="14.3984375" style="179" bestFit="1" customWidth="1"/>
    <col min="15618" max="15618" width="8.5" style="179" customWidth="1"/>
    <col min="15619" max="15619" width="11.69921875" style="179" customWidth="1"/>
    <col min="15620" max="15621" width="12.09765625" style="179" customWidth="1"/>
    <col min="15622" max="15622" width="9.796875" style="179" customWidth="1"/>
    <col min="15623" max="15623" width="7.796875" style="179" customWidth="1"/>
    <col min="15624" max="15624" width="11.296875" style="179" customWidth="1"/>
    <col min="15625" max="15872" width="10.69921875" style="179"/>
    <col min="15873" max="15873" width="14.3984375" style="179" bestFit="1" customWidth="1"/>
    <col min="15874" max="15874" width="8.5" style="179" customWidth="1"/>
    <col min="15875" max="15875" width="11.69921875" style="179" customWidth="1"/>
    <col min="15876" max="15877" width="12.09765625" style="179" customWidth="1"/>
    <col min="15878" max="15878" width="9.796875" style="179" customWidth="1"/>
    <col min="15879" max="15879" width="7.796875" style="179" customWidth="1"/>
    <col min="15880" max="15880" width="11.296875" style="179" customWidth="1"/>
    <col min="15881" max="16128" width="10.69921875" style="179"/>
    <col min="16129" max="16129" width="14.3984375" style="179" bestFit="1" customWidth="1"/>
    <col min="16130" max="16130" width="8.5" style="179" customWidth="1"/>
    <col min="16131" max="16131" width="11.69921875" style="179" customWidth="1"/>
    <col min="16132" max="16133" width="12.09765625" style="179" customWidth="1"/>
    <col min="16134" max="16134" width="9.796875" style="179" customWidth="1"/>
    <col min="16135" max="16135" width="7.796875" style="179" customWidth="1"/>
    <col min="16136" max="16136" width="11.296875" style="179" customWidth="1"/>
    <col min="16137" max="16384" width="10.69921875" style="179"/>
  </cols>
  <sheetData>
    <row r="1" spans="2:8">
      <c r="B1" s="250"/>
    </row>
    <row r="2" spans="2:8" s="251" customFormat="1" ht="20.25" customHeight="1" thickBot="1">
      <c r="B2" s="349" t="s">
        <v>272</v>
      </c>
      <c r="C2" s="349"/>
      <c r="D2" s="349"/>
      <c r="E2" s="349"/>
      <c r="F2" s="161"/>
      <c r="G2" s="161"/>
      <c r="H2" s="162" t="s">
        <v>256</v>
      </c>
    </row>
    <row r="3" spans="2:8" ht="13.5" customHeight="1">
      <c r="B3" s="350" t="s">
        <v>17</v>
      </c>
      <c r="C3" s="350"/>
      <c r="D3" s="215" t="s">
        <v>122</v>
      </c>
      <c r="E3" s="215" t="s">
        <v>121</v>
      </c>
      <c r="F3" s="215" t="s">
        <v>120</v>
      </c>
      <c r="G3" s="215" t="s">
        <v>260</v>
      </c>
      <c r="H3" s="215" t="s">
        <v>18</v>
      </c>
    </row>
    <row r="4" spans="2:8" ht="13.5" customHeight="1">
      <c r="B4" s="351" t="s">
        <v>261</v>
      </c>
      <c r="C4" s="352"/>
      <c r="D4" s="163">
        <v>73019628895</v>
      </c>
      <c r="E4" s="164">
        <v>72623921404</v>
      </c>
      <c r="F4" s="166" t="s">
        <v>178</v>
      </c>
      <c r="G4" s="165" t="s">
        <v>178</v>
      </c>
      <c r="H4" s="164">
        <v>395707491</v>
      </c>
    </row>
    <row r="5" spans="2:8" ht="13.5" customHeight="1">
      <c r="B5" s="351">
        <v>26</v>
      </c>
      <c r="C5" s="352"/>
      <c r="D5" s="163">
        <v>75682368833</v>
      </c>
      <c r="E5" s="164">
        <v>75301453141</v>
      </c>
      <c r="F5" s="166">
        <v>46500</v>
      </c>
      <c r="G5" s="165" t="s">
        <v>178</v>
      </c>
      <c r="H5" s="164">
        <v>380869192</v>
      </c>
    </row>
    <row r="6" spans="2:8" ht="13.5" customHeight="1">
      <c r="B6" s="351">
        <v>27</v>
      </c>
      <c r="C6" s="352"/>
      <c r="D6" s="228">
        <f>D8+D13+D17+SUM(D21:D28)+D30+D31</f>
        <v>76938123404</v>
      </c>
      <c r="E6" s="231">
        <f t="shared" ref="E6:H6" si="0">E8+E13+E17+SUM(E21:E28)+E30+E31</f>
        <v>76601581035</v>
      </c>
      <c r="F6" s="231">
        <f t="shared" si="0"/>
        <v>72200</v>
      </c>
      <c r="G6" s="165" t="s">
        <v>178</v>
      </c>
      <c r="H6" s="231">
        <f t="shared" si="0"/>
        <v>336470169</v>
      </c>
    </row>
    <row r="7" spans="2:8" ht="6.75" customHeight="1">
      <c r="B7" s="167"/>
      <c r="C7" s="167"/>
      <c r="D7" s="163"/>
      <c r="E7" s="164"/>
      <c r="F7" s="164"/>
      <c r="G7" s="166"/>
      <c r="H7" s="164"/>
    </row>
    <row r="8" spans="2:8" ht="13.5" customHeight="1">
      <c r="B8" s="347" t="s">
        <v>19</v>
      </c>
      <c r="C8" s="348"/>
      <c r="D8" s="228">
        <f>SUM(D9:D11)</f>
        <v>28680203107</v>
      </c>
      <c r="E8" s="231">
        <f t="shared" ref="E8:H8" si="1">SUM(E9:E11)</f>
        <v>28388853214</v>
      </c>
      <c r="F8" s="230" t="s">
        <v>178</v>
      </c>
      <c r="G8" s="230" t="s">
        <v>178</v>
      </c>
      <c r="H8" s="231">
        <f t="shared" si="1"/>
        <v>291349893</v>
      </c>
    </row>
    <row r="9" spans="2:8" ht="13.5" customHeight="1">
      <c r="B9" s="167"/>
      <c r="C9" s="210" t="s">
        <v>20</v>
      </c>
      <c r="D9" s="163">
        <v>24710619714</v>
      </c>
      <c r="E9" s="168">
        <v>24421328813</v>
      </c>
      <c r="F9" s="165" t="s">
        <v>178</v>
      </c>
      <c r="G9" s="165" t="s">
        <v>178</v>
      </c>
      <c r="H9" s="168">
        <v>289290901</v>
      </c>
    </row>
    <row r="10" spans="2:8" ht="13.5" customHeight="1">
      <c r="B10" s="167"/>
      <c r="C10" s="210" t="s">
        <v>21</v>
      </c>
      <c r="D10" s="163">
        <v>3532413300</v>
      </c>
      <c r="E10" s="168">
        <v>3530354308</v>
      </c>
      <c r="F10" s="165" t="s">
        <v>178</v>
      </c>
      <c r="G10" s="165" t="s">
        <v>178</v>
      </c>
      <c r="H10" s="168">
        <v>2058992</v>
      </c>
    </row>
    <row r="11" spans="2:8" ht="13.5" customHeight="1">
      <c r="B11" s="167"/>
      <c r="C11" s="210" t="s">
        <v>22</v>
      </c>
      <c r="D11" s="163">
        <v>437170093</v>
      </c>
      <c r="E11" s="168">
        <v>437170093</v>
      </c>
      <c r="F11" s="165" t="s">
        <v>178</v>
      </c>
      <c r="G11" s="165" t="s">
        <v>178</v>
      </c>
      <c r="H11" s="165" t="s">
        <v>178</v>
      </c>
    </row>
    <row r="12" spans="2:8" ht="6.75" customHeight="1">
      <c r="B12" s="167" t="s">
        <v>23</v>
      </c>
      <c r="C12" s="167"/>
      <c r="D12" s="163"/>
      <c r="E12" s="164"/>
      <c r="F12" s="164"/>
      <c r="G12" s="165"/>
      <c r="H12" s="164"/>
    </row>
    <row r="13" spans="2:8" ht="13.5" customHeight="1">
      <c r="B13" s="347" t="s">
        <v>24</v>
      </c>
      <c r="C13" s="348"/>
      <c r="D13" s="228">
        <f>SUM(D14:D15)</f>
        <v>16687599000</v>
      </c>
      <c r="E13" s="231">
        <f t="shared" ref="E13:H13" si="2">SUM(E14:E15)</f>
        <v>16682598691</v>
      </c>
      <c r="F13" s="230" t="s">
        <v>178</v>
      </c>
      <c r="G13" s="230" t="s">
        <v>178</v>
      </c>
      <c r="H13" s="231">
        <f t="shared" si="2"/>
        <v>5000309</v>
      </c>
    </row>
    <row r="14" spans="2:8" ht="13.5" customHeight="1">
      <c r="B14" s="167"/>
      <c r="C14" s="210" t="s">
        <v>20</v>
      </c>
      <c r="D14" s="163">
        <v>544547000</v>
      </c>
      <c r="E14" s="168">
        <v>539776700</v>
      </c>
      <c r="F14" s="165" t="s">
        <v>178</v>
      </c>
      <c r="G14" s="165" t="s">
        <v>178</v>
      </c>
      <c r="H14" s="168">
        <v>4770300</v>
      </c>
    </row>
    <row r="15" spans="2:8" ht="13.5" customHeight="1">
      <c r="B15" s="167"/>
      <c r="C15" s="210" t="s">
        <v>21</v>
      </c>
      <c r="D15" s="163">
        <v>16143052000</v>
      </c>
      <c r="E15" s="168">
        <v>16142821991</v>
      </c>
      <c r="F15" s="165" t="s">
        <v>178</v>
      </c>
      <c r="G15" s="165" t="s">
        <v>178</v>
      </c>
      <c r="H15" s="168">
        <v>230009</v>
      </c>
    </row>
    <row r="16" spans="2:8" ht="6.75" customHeight="1">
      <c r="B16" s="167"/>
      <c r="C16" s="167"/>
      <c r="D16" s="163"/>
      <c r="E16" s="168"/>
      <c r="F16" s="165"/>
      <c r="G16" s="165"/>
      <c r="H16" s="168"/>
    </row>
    <row r="17" spans="2:8" ht="13.5" customHeight="1">
      <c r="B17" s="347" t="s">
        <v>25</v>
      </c>
      <c r="C17" s="348"/>
      <c r="D17" s="228">
        <f>SUM(D18:D19)</f>
        <v>12251620520</v>
      </c>
      <c r="E17" s="231">
        <f t="shared" ref="E17" si="3">SUM(E18:E19)</f>
        <v>12251620520</v>
      </c>
      <c r="F17" s="230" t="s">
        <v>178</v>
      </c>
      <c r="G17" s="230" t="s">
        <v>178</v>
      </c>
      <c r="H17" s="165" t="s">
        <v>178</v>
      </c>
    </row>
    <row r="18" spans="2:8" ht="13.5" customHeight="1">
      <c r="B18" s="167"/>
      <c r="C18" s="210" t="s">
        <v>26</v>
      </c>
      <c r="D18" s="163">
        <v>10743379888</v>
      </c>
      <c r="E18" s="168">
        <v>10743379888</v>
      </c>
      <c r="F18" s="165" t="s">
        <v>178</v>
      </c>
      <c r="G18" s="165" t="s">
        <v>178</v>
      </c>
      <c r="H18" s="165" t="s">
        <v>178</v>
      </c>
    </row>
    <row r="19" spans="2:8" ht="13.5" customHeight="1">
      <c r="B19" s="167"/>
      <c r="C19" s="210" t="s">
        <v>27</v>
      </c>
      <c r="D19" s="163">
        <v>1508240632</v>
      </c>
      <c r="E19" s="168">
        <v>1508240632</v>
      </c>
      <c r="F19" s="165" t="s">
        <v>178</v>
      </c>
      <c r="G19" s="165" t="s">
        <v>178</v>
      </c>
      <c r="H19" s="165" t="s">
        <v>178</v>
      </c>
    </row>
    <row r="20" spans="2:8" ht="6.75" customHeight="1">
      <c r="B20" s="167"/>
      <c r="C20" s="167"/>
      <c r="D20" s="163"/>
      <c r="E20" s="168"/>
      <c r="F20" s="165"/>
      <c r="G20" s="165"/>
      <c r="H20" s="168"/>
    </row>
    <row r="21" spans="2:8" ht="13.5" customHeight="1">
      <c r="B21" s="347" t="s">
        <v>273</v>
      </c>
      <c r="C21" s="348"/>
      <c r="D21" s="163">
        <v>1488811100</v>
      </c>
      <c r="E21" s="168">
        <v>1482192803</v>
      </c>
      <c r="F21" s="165" t="s">
        <v>178</v>
      </c>
      <c r="G21" s="165" t="s">
        <v>178</v>
      </c>
      <c r="H21" s="168">
        <v>6618297</v>
      </c>
    </row>
    <row r="22" spans="2:8" ht="13.5" customHeight="1">
      <c r="B22" s="347" t="s">
        <v>28</v>
      </c>
      <c r="C22" s="348"/>
      <c r="D22" s="163">
        <v>874396094</v>
      </c>
      <c r="E22" s="168">
        <v>874396094</v>
      </c>
      <c r="F22" s="165" t="s">
        <v>178</v>
      </c>
      <c r="G22" s="165" t="s">
        <v>178</v>
      </c>
      <c r="H22" s="165" t="s">
        <v>178</v>
      </c>
    </row>
    <row r="23" spans="2:8" ht="13.5" customHeight="1">
      <c r="B23" s="347" t="s">
        <v>29</v>
      </c>
      <c r="C23" s="348"/>
      <c r="D23" s="163">
        <v>274228500</v>
      </c>
      <c r="E23" s="168">
        <v>274228500</v>
      </c>
      <c r="F23" s="165" t="s">
        <v>178</v>
      </c>
      <c r="G23" s="165" t="s">
        <v>178</v>
      </c>
      <c r="H23" s="165" t="s">
        <v>178</v>
      </c>
    </row>
    <row r="24" spans="2:8" ht="13.5" customHeight="1">
      <c r="B24" s="347" t="s">
        <v>274</v>
      </c>
      <c r="C24" s="348"/>
      <c r="D24" s="163">
        <v>684956700</v>
      </c>
      <c r="E24" s="168">
        <v>684956700</v>
      </c>
      <c r="F24" s="165" t="s">
        <v>178</v>
      </c>
      <c r="G24" s="165" t="s">
        <v>178</v>
      </c>
      <c r="H24" s="165" t="s">
        <v>178</v>
      </c>
    </row>
    <row r="25" spans="2:8" ht="13.5" customHeight="1">
      <c r="B25" s="347" t="s">
        <v>30</v>
      </c>
      <c r="C25" s="348"/>
      <c r="D25" s="163">
        <v>5773803783</v>
      </c>
      <c r="E25" s="168">
        <v>5772405507</v>
      </c>
      <c r="F25" s="165" t="s">
        <v>178</v>
      </c>
      <c r="G25" s="165" t="s">
        <v>178</v>
      </c>
      <c r="H25" s="165">
        <v>1398276</v>
      </c>
    </row>
    <row r="26" spans="2:8" ht="13.5" customHeight="1">
      <c r="B26" s="347" t="s">
        <v>275</v>
      </c>
      <c r="C26" s="348"/>
      <c r="D26" s="163">
        <v>10204333800</v>
      </c>
      <c r="E26" s="168">
        <v>10172158206</v>
      </c>
      <c r="F26" s="165">
        <v>72200</v>
      </c>
      <c r="G26" s="165" t="s">
        <v>178</v>
      </c>
      <c r="H26" s="165">
        <v>32103394</v>
      </c>
    </row>
    <row r="27" spans="2:8" ht="13.5" customHeight="1">
      <c r="B27" s="347" t="s">
        <v>220</v>
      </c>
      <c r="C27" s="348"/>
      <c r="D27" s="163">
        <v>1361200</v>
      </c>
      <c r="E27" s="168">
        <v>1361200</v>
      </c>
      <c r="F27" s="165" t="s">
        <v>178</v>
      </c>
      <c r="G27" s="165" t="s">
        <v>178</v>
      </c>
      <c r="H27" s="165" t="s">
        <v>178</v>
      </c>
    </row>
    <row r="28" spans="2:8" ht="13.5" customHeight="1">
      <c r="B28" s="347" t="s">
        <v>119</v>
      </c>
      <c r="C28" s="348"/>
      <c r="D28" s="163">
        <v>16809600</v>
      </c>
      <c r="E28" s="168">
        <v>16809600</v>
      </c>
      <c r="F28" s="165" t="s">
        <v>178</v>
      </c>
      <c r="G28" s="165" t="s">
        <v>178</v>
      </c>
      <c r="H28" s="165" t="s">
        <v>178</v>
      </c>
    </row>
    <row r="29" spans="2:8" ht="6" customHeight="1">
      <c r="B29" s="167"/>
      <c r="C29" s="167"/>
      <c r="D29" s="163"/>
      <c r="E29" s="168"/>
      <c r="F29" s="165"/>
      <c r="G29" s="165"/>
      <c r="H29" s="165"/>
    </row>
    <row r="30" spans="2:8" ht="13.5" customHeight="1">
      <c r="B30" s="354" t="s">
        <v>118</v>
      </c>
      <c r="C30" s="169" t="s">
        <v>31</v>
      </c>
      <c r="D30" s="170" t="s">
        <v>276</v>
      </c>
      <c r="E30" s="171" t="s">
        <v>276</v>
      </c>
      <c r="F30" s="171" t="s">
        <v>276</v>
      </c>
      <c r="G30" s="171" t="s">
        <v>276</v>
      </c>
      <c r="H30" s="171" t="s">
        <v>276</v>
      </c>
    </row>
    <row r="31" spans="2:8" ht="13.5" customHeight="1" thickBot="1">
      <c r="B31" s="355"/>
      <c r="C31" s="172" t="s">
        <v>277</v>
      </c>
      <c r="D31" s="173" t="s">
        <v>276</v>
      </c>
      <c r="E31" s="174" t="s">
        <v>276</v>
      </c>
      <c r="F31" s="174" t="s">
        <v>276</v>
      </c>
      <c r="G31" s="174" t="s">
        <v>276</v>
      </c>
      <c r="H31" s="174" t="s">
        <v>276</v>
      </c>
    </row>
    <row r="32" spans="2:8" ht="15.75" customHeight="1">
      <c r="B32" s="175" t="s">
        <v>32</v>
      </c>
      <c r="C32" s="167"/>
      <c r="D32" s="167"/>
      <c r="E32" s="167"/>
      <c r="F32" s="167"/>
      <c r="G32" s="167"/>
      <c r="H32" s="167"/>
    </row>
    <row r="33" spans="2:8" ht="14.25" customHeight="1">
      <c r="B33" s="167"/>
      <c r="C33" s="167"/>
      <c r="D33" s="167"/>
      <c r="E33" s="167"/>
      <c r="F33" s="167"/>
      <c r="G33" s="167"/>
      <c r="H33" s="167"/>
    </row>
    <row r="34" spans="2:8" ht="14.25" customHeight="1" thickBot="1">
      <c r="B34" s="349" t="s">
        <v>278</v>
      </c>
      <c r="C34" s="349"/>
      <c r="D34" s="349"/>
      <c r="E34" s="349"/>
      <c r="F34" s="161"/>
      <c r="G34" s="161"/>
      <c r="H34" s="162" t="s">
        <v>256</v>
      </c>
    </row>
    <row r="35" spans="2:8" ht="19.5" customHeight="1">
      <c r="B35" s="356" t="s">
        <v>17</v>
      </c>
      <c r="C35" s="357"/>
      <c r="D35" s="252" t="s">
        <v>122</v>
      </c>
      <c r="E35" s="253" t="s">
        <v>121</v>
      </c>
      <c r="F35" s="253" t="s">
        <v>120</v>
      </c>
      <c r="G35" s="253" t="s">
        <v>260</v>
      </c>
      <c r="H35" s="253" t="s">
        <v>18</v>
      </c>
    </row>
    <row r="36" spans="2:8" ht="13.5" customHeight="1">
      <c r="B36" s="352" t="s">
        <v>261</v>
      </c>
      <c r="C36" s="358"/>
      <c r="D36" s="254">
        <v>1812458993</v>
      </c>
      <c r="E36" s="254">
        <v>427448635</v>
      </c>
      <c r="F36" s="254">
        <v>125121025</v>
      </c>
      <c r="G36" s="176" t="s">
        <v>178</v>
      </c>
      <c r="H36" s="254">
        <v>1259889333</v>
      </c>
    </row>
    <row r="37" spans="2:8" ht="13.5" customHeight="1">
      <c r="B37" s="352">
        <v>26</v>
      </c>
      <c r="C37" s="358"/>
      <c r="D37" s="254">
        <v>1676744839</v>
      </c>
      <c r="E37" s="254">
        <v>418081036</v>
      </c>
      <c r="F37" s="254">
        <v>140786423</v>
      </c>
      <c r="G37" s="176" t="s">
        <v>276</v>
      </c>
      <c r="H37" s="254">
        <v>1117877380</v>
      </c>
    </row>
    <row r="38" spans="2:8" ht="13.5" customHeight="1">
      <c r="B38" s="352">
        <v>27</v>
      </c>
      <c r="C38" s="358"/>
      <c r="D38" s="231">
        <f>D40+D45+D49+SUM(D53:D60)+D62+D63</f>
        <v>1506237127</v>
      </c>
      <c r="E38" s="231">
        <f t="shared" ref="E38:H38" si="4">E40+E45+E49+SUM(E53:E60)+E62+E63</f>
        <v>407154285</v>
      </c>
      <c r="F38" s="231">
        <f t="shared" si="4"/>
        <v>125216687</v>
      </c>
      <c r="G38" s="176" t="s">
        <v>178</v>
      </c>
      <c r="H38" s="231">
        <f t="shared" si="4"/>
        <v>973866155</v>
      </c>
    </row>
    <row r="39" spans="2:8" ht="5.25" customHeight="1">
      <c r="B39" s="255"/>
      <c r="C39" s="256"/>
      <c r="D39" s="254"/>
      <c r="E39" s="254"/>
      <c r="F39" s="254"/>
      <c r="G39" s="171"/>
      <c r="H39" s="254"/>
    </row>
    <row r="40" spans="2:8" ht="13.5" customHeight="1">
      <c r="B40" s="348" t="s">
        <v>19</v>
      </c>
      <c r="C40" s="353"/>
      <c r="D40" s="231">
        <f>SUM(D41:D43)</f>
        <v>1237332824</v>
      </c>
      <c r="E40" s="231">
        <f t="shared" ref="E40:H40" si="5">SUM(E41:E43)</f>
        <v>364079001</v>
      </c>
      <c r="F40" s="231">
        <f t="shared" si="5"/>
        <v>99172675</v>
      </c>
      <c r="G40" s="230" t="s">
        <v>178</v>
      </c>
      <c r="H40" s="231">
        <f t="shared" si="5"/>
        <v>774081148</v>
      </c>
    </row>
    <row r="41" spans="2:8" ht="13.5" customHeight="1">
      <c r="B41" s="255"/>
      <c r="C41" s="257" t="s">
        <v>20</v>
      </c>
      <c r="D41" s="254">
        <v>1218725063</v>
      </c>
      <c r="E41" s="176">
        <v>360365257</v>
      </c>
      <c r="F41" s="176">
        <v>97664437</v>
      </c>
      <c r="G41" s="230" t="s">
        <v>178</v>
      </c>
      <c r="H41" s="176">
        <v>760695369</v>
      </c>
    </row>
    <row r="42" spans="2:8" ht="13.5" customHeight="1">
      <c r="B42" s="255"/>
      <c r="C42" s="257" t="s">
        <v>21</v>
      </c>
      <c r="D42" s="254">
        <v>18607761</v>
      </c>
      <c r="E42" s="176">
        <v>3713744</v>
      </c>
      <c r="F42" s="176">
        <v>1508238</v>
      </c>
      <c r="G42" s="230" t="s">
        <v>178</v>
      </c>
      <c r="H42" s="176">
        <v>13385779</v>
      </c>
    </row>
    <row r="43" spans="2:8" ht="13.5" customHeight="1">
      <c r="B43" s="255"/>
      <c r="C43" s="257" t="s">
        <v>22</v>
      </c>
      <c r="D43" s="176" t="s">
        <v>178</v>
      </c>
      <c r="E43" s="176" t="s">
        <v>178</v>
      </c>
      <c r="F43" s="176" t="s">
        <v>178</v>
      </c>
      <c r="G43" s="176" t="s">
        <v>178</v>
      </c>
      <c r="H43" s="176" t="s">
        <v>178</v>
      </c>
    </row>
    <row r="44" spans="2:8" ht="5.25" customHeight="1">
      <c r="B44" s="255" t="s">
        <v>23</v>
      </c>
      <c r="C44" s="256"/>
      <c r="D44" s="254"/>
      <c r="E44" s="254"/>
      <c r="F44" s="254"/>
      <c r="G44" s="176"/>
      <c r="H44" s="254"/>
    </row>
    <row r="45" spans="2:8" ht="13.5" customHeight="1">
      <c r="B45" s="348" t="s">
        <v>24</v>
      </c>
      <c r="C45" s="353"/>
      <c r="D45" s="231">
        <f>SUM(D46:D47)</f>
        <v>108839407</v>
      </c>
      <c r="E45" s="231">
        <f t="shared" ref="E45:H45" si="6">SUM(E46:E47)</f>
        <v>6050746</v>
      </c>
      <c r="F45" s="231">
        <f t="shared" si="6"/>
        <v>10170866</v>
      </c>
      <c r="G45" s="230" t="s">
        <v>178</v>
      </c>
      <c r="H45" s="231">
        <f t="shared" si="6"/>
        <v>92617795</v>
      </c>
    </row>
    <row r="46" spans="2:8" ht="13.5" customHeight="1">
      <c r="B46" s="255"/>
      <c r="C46" s="257" t="s">
        <v>20</v>
      </c>
      <c r="D46" s="254">
        <v>17732907</v>
      </c>
      <c r="E46" s="176">
        <v>1892212</v>
      </c>
      <c r="F46" s="176">
        <v>217259</v>
      </c>
      <c r="G46" s="230" t="s">
        <v>178</v>
      </c>
      <c r="H46" s="176">
        <v>15623436</v>
      </c>
    </row>
    <row r="47" spans="2:8" ht="13.5" customHeight="1">
      <c r="B47" s="255"/>
      <c r="C47" s="257" t="s">
        <v>21</v>
      </c>
      <c r="D47" s="254">
        <v>91106500</v>
      </c>
      <c r="E47" s="176">
        <v>4158534</v>
      </c>
      <c r="F47" s="176">
        <v>9953607</v>
      </c>
      <c r="G47" s="230" t="s">
        <v>178</v>
      </c>
      <c r="H47" s="176">
        <v>76994359</v>
      </c>
    </row>
    <row r="48" spans="2:8" ht="6" customHeight="1">
      <c r="B48" s="255"/>
      <c r="C48" s="256"/>
      <c r="D48" s="254"/>
      <c r="E48" s="177"/>
      <c r="F48" s="176"/>
      <c r="G48" s="176"/>
      <c r="H48" s="177"/>
    </row>
    <row r="49" spans="2:8" ht="13.5" customHeight="1">
      <c r="B49" s="348" t="s">
        <v>25</v>
      </c>
      <c r="C49" s="353"/>
      <c r="D49" s="230" t="s">
        <v>178</v>
      </c>
      <c r="E49" s="230" t="s">
        <v>178</v>
      </c>
      <c r="F49" s="230" t="s">
        <v>178</v>
      </c>
      <c r="G49" s="230" t="s">
        <v>178</v>
      </c>
      <c r="H49" s="230" t="s">
        <v>178</v>
      </c>
    </row>
    <row r="50" spans="2:8" ht="13.5" customHeight="1">
      <c r="B50" s="255"/>
      <c r="C50" s="257" t="s">
        <v>26</v>
      </c>
      <c r="D50" s="176" t="s">
        <v>178</v>
      </c>
      <c r="E50" s="176" t="s">
        <v>178</v>
      </c>
      <c r="F50" s="176" t="s">
        <v>178</v>
      </c>
      <c r="G50" s="176" t="s">
        <v>178</v>
      </c>
      <c r="H50" s="176" t="s">
        <v>178</v>
      </c>
    </row>
    <row r="51" spans="2:8" ht="13.5" customHeight="1">
      <c r="B51" s="255"/>
      <c r="C51" s="257" t="s">
        <v>27</v>
      </c>
      <c r="D51" s="176" t="s">
        <v>178</v>
      </c>
      <c r="E51" s="176" t="s">
        <v>178</v>
      </c>
      <c r="F51" s="176" t="s">
        <v>178</v>
      </c>
      <c r="G51" s="176" t="s">
        <v>178</v>
      </c>
      <c r="H51" s="176" t="s">
        <v>178</v>
      </c>
    </row>
    <row r="52" spans="2:8" ht="5.25" customHeight="1">
      <c r="B52" s="255"/>
      <c r="C52" s="256"/>
      <c r="D52" s="254"/>
      <c r="E52" s="177"/>
      <c r="F52" s="177"/>
      <c r="G52" s="176"/>
      <c r="H52" s="177"/>
    </row>
    <row r="53" spans="2:8" ht="13.5" customHeight="1">
      <c r="B53" s="348" t="s">
        <v>273</v>
      </c>
      <c r="C53" s="353"/>
      <c r="D53" s="254">
        <v>44226019</v>
      </c>
      <c r="E53" s="177">
        <v>5930153</v>
      </c>
      <c r="F53" s="177">
        <v>975090</v>
      </c>
      <c r="G53" s="230" t="s">
        <v>178</v>
      </c>
      <c r="H53" s="177">
        <v>37320776</v>
      </c>
    </row>
    <row r="54" spans="2:8" ht="13.5" customHeight="1">
      <c r="B54" s="348" t="s">
        <v>28</v>
      </c>
      <c r="C54" s="353"/>
      <c r="D54" s="176" t="s">
        <v>178</v>
      </c>
      <c r="E54" s="176" t="s">
        <v>178</v>
      </c>
      <c r="F54" s="176" t="s">
        <v>178</v>
      </c>
      <c r="G54" s="176" t="s">
        <v>178</v>
      </c>
      <c r="H54" s="176" t="s">
        <v>178</v>
      </c>
    </row>
    <row r="55" spans="2:8" ht="13.5" customHeight="1">
      <c r="B55" s="348" t="s">
        <v>29</v>
      </c>
      <c r="C55" s="353"/>
      <c r="D55" s="176" t="s">
        <v>178</v>
      </c>
      <c r="E55" s="176" t="s">
        <v>178</v>
      </c>
      <c r="F55" s="176" t="s">
        <v>178</v>
      </c>
      <c r="G55" s="176" t="s">
        <v>178</v>
      </c>
      <c r="H55" s="176" t="s">
        <v>178</v>
      </c>
    </row>
    <row r="56" spans="2:8" ht="13.5" customHeight="1">
      <c r="B56" s="348" t="s">
        <v>274</v>
      </c>
      <c r="C56" s="353"/>
      <c r="D56" s="176" t="s">
        <v>178</v>
      </c>
      <c r="E56" s="176" t="s">
        <v>178</v>
      </c>
      <c r="F56" s="176" t="s">
        <v>178</v>
      </c>
      <c r="G56" s="176" t="s">
        <v>178</v>
      </c>
      <c r="H56" s="176" t="s">
        <v>178</v>
      </c>
    </row>
    <row r="57" spans="2:8" ht="13.5" customHeight="1">
      <c r="B57" s="348" t="s">
        <v>30</v>
      </c>
      <c r="C57" s="353"/>
      <c r="D57" s="254">
        <v>4333456</v>
      </c>
      <c r="E57" s="176">
        <v>2233856</v>
      </c>
      <c r="F57" s="176" t="s">
        <v>178</v>
      </c>
      <c r="G57" s="176" t="s">
        <v>178</v>
      </c>
      <c r="H57" s="176">
        <v>2099600</v>
      </c>
    </row>
    <row r="58" spans="2:8" ht="13.5" customHeight="1">
      <c r="B58" s="348" t="s">
        <v>275</v>
      </c>
      <c r="C58" s="353"/>
      <c r="D58" s="171">
        <v>110548528</v>
      </c>
      <c r="E58" s="176">
        <v>28665529</v>
      </c>
      <c r="F58" s="176">
        <v>14898056</v>
      </c>
      <c r="G58" s="176" t="s">
        <v>178</v>
      </c>
      <c r="H58" s="176">
        <v>66984943</v>
      </c>
    </row>
    <row r="59" spans="2:8" ht="13.5" customHeight="1">
      <c r="B59" s="348" t="s">
        <v>220</v>
      </c>
      <c r="C59" s="353"/>
      <c r="D59" s="171">
        <v>12700</v>
      </c>
      <c r="E59" s="176" t="s">
        <v>178</v>
      </c>
      <c r="F59" s="176" t="s">
        <v>178</v>
      </c>
      <c r="G59" s="176" t="s">
        <v>178</v>
      </c>
      <c r="H59" s="176">
        <v>12700</v>
      </c>
    </row>
    <row r="60" spans="2:8" ht="13.5" customHeight="1">
      <c r="B60" s="348" t="s">
        <v>119</v>
      </c>
      <c r="C60" s="353"/>
      <c r="D60" s="171" t="s">
        <v>178</v>
      </c>
      <c r="E60" s="176" t="s">
        <v>178</v>
      </c>
      <c r="F60" s="176" t="s">
        <v>178</v>
      </c>
      <c r="G60" s="176" t="s">
        <v>178</v>
      </c>
      <c r="H60" s="176" t="s">
        <v>178</v>
      </c>
    </row>
    <row r="61" spans="2:8" ht="6" customHeight="1">
      <c r="B61" s="211"/>
      <c r="C61" s="257"/>
      <c r="D61" s="171"/>
      <c r="E61" s="176"/>
      <c r="F61" s="176"/>
      <c r="G61" s="176"/>
      <c r="H61" s="176"/>
    </row>
    <row r="62" spans="2:8" ht="13.5" customHeight="1">
      <c r="B62" s="359" t="s">
        <v>118</v>
      </c>
      <c r="C62" s="258" t="s">
        <v>31</v>
      </c>
      <c r="D62" s="254">
        <v>944193</v>
      </c>
      <c r="E62" s="176">
        <v>195000</v>
      </c>
      <c r="F62" s="176" t="s">
        <v>178</v>
      </c>
      <c r="G62" s="176" t="s">
        <v>178</v>
      </c>
      <c r="H62" s="177">
        <v>749193</v>
      </c>
    </row>
    <row r="63" spans="2:8" ht="13.5" customHeight="1" thickBot="1">
      <c r="B63" s="360"/>
      <c r="C63" s="259" t="s">
        <v>277</v>
      </c>
      <c r="D63" s="174" t="s">
        <v>178</v>
      </c>
      <c r="E63" s="178" t="s">
        <v>178</v>
      </c>
      <c r="F63" s="178" t="s">
        <v>178</v>
      </c>
      <c r="G63" s="178" t="s">
        <v>178</v>
      </c>
      <c r="H63" s="178" t="s">
        <v>178</v>
      </c>
    </row>
    <row r="64" spans="2:8" ht="13.5" customHeight="1">
      <c r="B64" s="175" t="s">
        <v>32</v>
      </c>
    </row>
  </sheetData>
  <mergeCells count="34">
    <mergeCell ref="B58:C58"/>
    <mergeCell ref="B59:C59"/>
    <mergeCell ref="B60:C60"/>
    <mergeCell ref="B62:B63"/>
    <mergeCell ref="B49:C49"/>
    <mergeCell ref="B53:C53"/>
    <mergeCell ref="B54:C54"/>
    <mergeCell ref="B55:C55"/>
    <mergeCell ref="B56:C56"/>
    <mergeCell ref="B57:C57"/>
    <mergeCell ref="B45:C45"/>
    <mergeCell ref="B25:C25"/>
    <mergeCell ref="B26:C26"/>
    <mergeCell ref="B27:C27"/>
    <mergeCell ref="B28:C28"/>
    <mergeCell ref="B30:B31"/>
    <mergeCell ref="B34:E34"/>
    <mergeCell ref="B35:C35"/>
    <mergeCell ref="B36:C36"/>
    <mergeCell ref="B37:C37"/>
    <mergeCell ref="B38:C38"/>
    <mergeCell ref="B40:C40"/>
    <mergeCell ref="B24:C24"/>
    <mergeCell ref="B2:E2"/>
    <mergeCell ref="B3:C3"/>
    <mergeCell ref="B4:C4"/>
    <mergeCell ref="B5:C5"/>
    <mergeCell ref="B6:C6"/>
    <mergeCell ref="B8:C8"/>
    <mergeCell ref="B13:C13"/>
    <mergeCell ref="B17:C17"/>
    <mergeCell ref="B21:C21"/>
    <mergeCell ref="B22:C22"/>
    <mergeCell ref="B23:C2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I84"/>
  <sheetViews>
    <sheetView showGridLines="0" defaultGridColor="0" colorId="22" zoomScale="87" zoomScaleNormal="87" zoomScaleSheetLayoutView="100" workbookViewId="0"/>
  </sheetViews>
  <sheetFormatPr defaultColWidth="10.69921875" defaultRowHeight="13.5"/>
  <cols>
    <col min="1" max="1" width="14.3984375" style="7" bestFit="1" customWidth="1"/>
    <col min="2" max="2" width="2" style="7" customWidth="1"/>
    <col min="3" max="3" width="15.09765625" style="7" customWidth="1"/>
    <col min="4" max="8" width="11.19921875" style="7" customWidth="1"/>
    <col min="9" max="9" width="12.69921875" style="7" customWidth="1"/>
    <col min="10" max="16384" width="10.69921875" style="7"/>
  </cols>
  <sheetData>
    <row r="2" spans="1:9" ht="28.5" customHeight="1">
      <c r="A2" s="9"/>
      <c r="B2" s="367" t="s">
        <v>245</v>
      </c>
      <c r="C2" s="367"/>
      <c r="D2" s="367"/>
      <c r="E2" s="367"/>
      <c r="F2" s="367"/>
      <c r="G2" s="367"/>
      <c r="H2" s="367"/>
    </row>
    <row r="3" spans="1:9" ht="19.5" customHeight="1" thickBot="1">
      <c r="B3" s="180" t="s">
        <v>255</v>
      </c>
      <c r="C3" s="161"/>
      <c r="D3" s="161"/>
      <c r="E3" s="161"/>
      <c r="F3" s="161"/>
      <c r="G3" s="161"/>
      <c r="H3" s="162" t="s">
        <v>256</v>
      </c>
    </row>
    <row r="4" spans="1:9" ht="15.95" customHeight="1">
      <c r="B4" s="363" t="s">
        <v>33</v>
      </c>
      <c r="C4" s="364"/>
      <c r="D4" s="181" t="s">
        <v>257</v>
      </c>
      <c r="E4" s="181" t="s">
        <v>258</v>
      </c>
      <c r="F4" s="181" t="s">
        <v>259</v>
      </c>
      <c r="G4" s="181" t="s">
        <v>260</v>
      </c>
      <c r="H4" s="181" t="s">
        <v>18</v>
      </c>
    </row>
    <row r="5" spans="1:9" ht="15.95" customHeight="1">
      <c r="B5" s="365" t="s">
        <v>261</v>
      </c>
      <c r="C5" s="366"/>
      <c r="D5" s="217">
        <v>153310973</v>
      </c>
      <c r="E5" s="218">
        <v>101585507</v>
      </c>
      <c r="F5" s="218">
        <v>1906300</v>
      </c>
      <c r="G5" s="219" t="s">
        <v>178</v>
      </c>
      <c r="H5" s="218">
        <v>49819166</v>
      </c>
      <c r="I5" s="23"/>
    </row>
    <row r="6" spans="1:9" ht="15.95" customHeight="1">
      <c r="B6" s="368">
        <v>26</v>
      </c>
      <c r="C6" s="369"/>
      <c r="D6" s="182">
        <v>143000962</v>
      </c>
      <c r="E6" s="183">
        <v>97134969</v>
      </c>
      <c r="F6" s="183">
        <v>7820330</v>
      </c>
      <c r="G6" s="220" t="s">
        <v>178</v>
      </c>
      <c r="H6" s="183">
        <v>38045663</v>
      </c>
      <c r="I6" s="23"/>
    </row>
    <row r="7" spans="1:9" ht="15.95" customHeight="1">
      <c r="B7" s="368">
        <v>27</v>
      </c>
      <c r="C7" s="369"/>
      <c r="D7" s="182">
        <f>D9+D16</f>
        <v>143252707</v>
      </c>
      <c r="E7" s="183">
        <f t="shared" ref="E7:H7" si="0">E9+E16</f>
        <v>105524622</v>
      </c>
      <c r="F7" s="183">
        <f t="shared" si="0"/>
        <v>541874</v>
      </c>
      <c r="G7" s="10" t="s">
        <v>178</v>
      </c>
      <c r="H7" s="183">
        <f t="shared" si="0"/>
        <v>37186211</v>
      </c>
      <c r="I7" s="23"/>
    </row>
    <row r="8" spans="1:9" ht="6" customHeight="1">
      <c r="B8" s="175"/>
      <c r="C8" s="175"/>
      <c r="D8" s="182"/>
      <c r="E8" s="183"/>
      <c r="F8" s="183"/>
      <c r="G8" s="183"/>
      <c r="H8" s="183"/>
    </row>
    <row r="9" spans="1:9" ht="15.95" customHeight="1">
      <c r="B9" s="361" t="s">
        <v>34</v>
      </c>
      <c r="C9" s="362"/>
      <c r="D9" s="184">
        <f>SUM(D10:D14)</f>
        <v>105207044</v>
      </c>
      <c r="E9" s="185">
        <f t="shared" ref="E9:H9" si="1">SUM(E10:E14)</f>
        <v>104780434</v>
      </c>
      <c r="F9" s="10" t="s">
        <v>178</v>
      </c>
      <c r="G9" s="10" t="s">
        <v>178</v>
      </c>
      <c r="H9" s="185">
        <f t="shared" si="1"/>
        <v>426610</v>
      </c>
      <c r="I9" s="23"/>
    </row>
    <row r="10" spans="1:9" ht="15.95" customHeight="1">
      <c r="B10" s="214"/>
      <c r="C10" s="212" t="s">
        <v>35</v>
      </c>
      <c r="D10" s="184">
        <v>73228645</v>
      </c>
      <c r="E10" s="185">
        <v>73228645</v>
      </c>
      <c r="F10" s="10" t="s">
        <v>178</v>
      </c>
      <c r="G10" s="10" t="s">
        <v>178</v>
      </c>
      <c r="H10" s="10" t="s">
        <v>178</v>
      </c>
      <c r="I10" s="23"/>
    </row>
    <row r="11" spans="1:9" ht="15.95" customHeight="1">
      <c r="B11" s="214"/>
      <c r="C11" s="212" t="s">
        <v>36</v>
      </c>
      <c r="D11" s="184">
        <v>280736</v>
      </c>
      <c r="E11" s="185">
        <v>280736</v>
      </c>
      <c r="F11" s="10" t="s">
        <v>178</v>
      </c>
      <c r="G11" s="10" t="s">
        <v>178</v>
      </c>
      <c r="H11" s="10" t="s">
        <v>178</v>
      </c>
      <c r="I11" s="23"/>
    </row>
    <row r="12" spans="1:9" ht="15.95" customHeight="1">
      <c r="B12" s="214"/>
      <c r="C12" s="212" t="s">
        <v>37</v>
      </c>
      <c r="D12" s="184">
        <v>314088</v>
      </c>
      <c r="E12" s="185">
        <v>313532</v>
      </c>
      <c r="F12" s="10" t="s">
        <v>178</v>
      </c>
      <c r="G12" s="10" t="s">
        <v>178</v>
      </c>
      <c r="H12" s="185">
        <v>556</v>
      </c>
      <c r="I12" s="23"/>
    </row>
    <row r="13" spans="1:9" ht="15.95" customHeight="1">
      <c r="B13" s="214"/>
      <c r="C13" s="212" t="s">
        <v>38</v>
      </c>
      <c r="D13" s="184">
        <v>31031975</v>
      </c>
      <c r="E13" s="185">
        <v>30605921</v>
      </c>
      <c r="F13" s="10" t="s">
        <v>178</v>
      </c>
      <c r="G13" s="10" t="s">
        <v>178</v>
      </c>
      <c r="H13" s="185">
        <v>426054</v>
      </c>
      <c r="I13" s="23"/>
    </row>
    <row r="14" spans="1:9" ht="15.95" customHeight="1">
      <c r="B14" s="214"/>
      <c r="C14" s="213" t="s">
        <v>39</v>
      </c>
      <c r="D14" s="186">
        <v>351600</v>
      </c>
      <c r="E14" s="220">
        <v>351600</v>
      </c>
      <c r="F14" s="10" t="s">
        <v>178</v>
      </c>
      <c r="G14" s="10" t="s">
        <v>178</v>
      </c>
      <c r="H14" s="220" t="s">
        <v>178</v>
      </c>
      <c r="I14" s="23"/>
    </row>
    <row r="15" spans="1:9" ht="6" customHeight="1">
      <c r="B15" s="214"/>
      <c r="C15" s="214"/>
      <c r="D15" s="184"/>
      <c r="E15" s="185"/>
      <c r="F15" s="185"/>
      <c r="G15" s="185"/>
      <c r="H15" s="185"/>
      <c r="I15" s="23"/>
    </row>
    <row r="16" spans="1:9" ht="15.95" customHeight="1">
      <c r="B16" s="361" t="s">
        <v>40</v>
      </c>
      <c r="C16" s="362"/>
      <c r="D16" s="184">
        <f>SUM(D17:D19)</f>
        <v>38045663</v>
      </c>
      <c r="E16" s="185">
        <f t="shared" ref="E16:H16" si="2">SUM(E17:E19)</f>
        <v>744188</v>
      </c>
      <c r="F16" s="185">
        <f t="shared" si="2"/>
        <v>541874</v>
      </c>
      <c r="G16" s="220" t="s">
        <v>178</v>
      </c>
      <c r="H16" s="185">
        <f t="shared" si="2"/>
        <v>36759601</v>
      </c>
      <c r="I16" s="23"/>
    </row>
    <row r="17" spans="2:9" ht="15.95" customHeight="1">
      <c r="B17" s="214"/>
      <c r="C17" s="212" t="s">
        <v>36</v>
      </c>
      <c r="D17" s="186">
        <v>450800</v>
      </c>
      <c r="E17" s="10" t="s">
        <v>178</v>
      </c>
      <c r="F17" s="220">
        <v>450800</v>
      </c>
      <c r="G17" s="220" t="s">
        <v>178</v>
      </c>
      <c r="H17" s="10" t="s">
        <v>178</v>
      </c>
      <c r="I17" s="23"/>
    </row>
    <row r="18" spans="2:9" ht="15.95" customHeight="1">
      <c r="B18" s="214"/>
      <c r="C18" s="212" t="s">
        <v>37</v>
      </c>
      <c r="D18" s="184">
        <v>683776</v>
      </c>
      <c r="E18" s="185">
        <v>49941</v>
      </c>
      <c r="F18" s="10" t="s">
        <v>178</v>
      </c>
      <c r="G18" s="220" t="s">
        <v>178</v>
      </c>
      <c r="H18" s="185">
        <v>633835</v>
      </c>
      <c r="I18" s="23"/>
    </row>
    <row r="19" spans="2:9" ht="15.95" customHeight="1" thickBot="1">
      <c r="B19" s="216"/>
      <c r="C19" s="187" t="s">
        <v>38</v>
      </c>
      <c r="D19" s="188">
        <v>36911087</v>
      </c>
      <c r="E19" s="189">
        <v>694247</v>
      </c>
      <c r="F19" s="190">
        <v>91074</v>
      </c>
      <c r="G19" s="190" t="s">
        <v>178</v>
      </c>
      <c r="H19" s="189">
        <v>36125766</v>
      </c>
      <c r="I19" s="23"/>
    </row>
    <row r="20" spans="2:9" ht="16.5" customHeight="1">
      <c r="B20" s="175" t="s">
        <v>32</v>
      </c>
      <c r="C20" s="175"/>
      <c r="D20" s="175"/>
      <c r="E20" s="175"/>
      <c r="F20" s="175"/>
      <c r="G20" s="175"/>
      <c r="H20" s="175"/>
    </row>
    <row r="21" spans="2:9" ht="16.5" customHeight="1">
      <c r="B21" s="6"/>
      <c r="C21" s="6"/>
      <c r="D21" s="6"/>
      <c r="E21" s="6"/>
      <c r="F21" s="6"/>
      <c r="G21" s="6"/>
      <c r="H21" s="6"/>
    </row>
    <row r="22" spans="2:9" ht="16.5" customHeight="1">
      <c r="B22" s="6"/>
      <c r="C22" s="6"/>
      <c r="D22" s="6"/>
      <c r="E22" s="6"/>
      <c r="F22" s="6"/>
      <c r="G22" s="6"/>
      <c r="H22" s="6"/>
    </row>
    <row r="23" spans="2:9" ht="16.5" customHeight="1">
      <c r="B23" s="6"/>
      <c r="C23" s="6"/>
      <c r="D23" s="6"/>
      <c r="E23" s="6"/>
      <c r="F23" s="6"/>
      <c r="G23" s="6"/>
      <c r="H23" s="6"/>
    </row>
    <row r="25" spans="2:9" ht="9.9499999999999993" customHeight="1"/>
    <row r="26" spans="2:9" ht="9.9499999999999993" customHeight="1"/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</sheetData>
  <mergeCells count="7">
    <mergeCell ref="B16:C16"/>
    <mergeCell ref="B4:C4"/>
    <mergeCell ref="B5:C5"/>
    <mergeCell ref="B2:H2"/>
    <mergeCell ref="B6:C6"/>
    <mergeCell ref="B7:C7"/>
    <mergeCell ref="B9:C9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G26"/>
  <sheetViews>
    <sheetView showGridLines="0" defaultGridColor="0" colorId="22" zoomScale="87" zoomScaleNormal="87" zoomScaleSheetLayoutView="125" workbookViewId="0"/>
  </sheetViews>
  <sheetFormatPr defaultColWidth="10.69921875" defaultRowHeight="13.5"/>
  <cols>
    <col min="1" max="1" width="14.3984375" style="7" bestFit="1" customWidth="1"/>
    <col min="2" max="2" width="11.8984375" style="7" customWidth="1"/>
    <col min="3" max="4" width="12.19921875" style="7" customWidth="1"/>
    <col min="5" max="5" width="11.8984375" style="7" customWidth="1"/>
    <col min="6" max="7" width="12.19921875" style="7" customWidth="1"/>
    <col min="8" max="8" width="12.69921875" style="7" customWidth="1"/>
    <col min="9" max="16384" width="10.69921875" style="7"/>
  </cols>
  <sheetData>
    <row r="2" spans="2:7" ht="28.5" customHeight="1">
      <c r="B2" s="373" t="s">
        <v>279</v>
      </c>
      <c r="C2" s="373"/>
      <c r="D2" s="373"/>
      <c r="E2" s="373"/>
      <c r="F2" s="373"/>
      <c r="G2" s="373"/>
    </row>
    <row r="3" spans="2:7" ht="19.5" customHeight="1" thickBot="1">
      <c r="B3" s="114"/>
      <c r="C3" s="115"/>
      <c r="D3" s="115"/>
      <c r="E3" s="114"/>
      <c r="F3" s="115"/>
      <c r="G3" s="116" t="s">
        <v>280</v>
      </c>
    </row>
    <row r="4" spans="2:7" ht="23.1" customHeight="1">
      <c r="B4" s="370" t="s">
        <v>41</v>
      </c>
      <c r="C4" s="370"/>
      <c r="D4" s="371"/>
      <c r="E4" s="372" t="s">
        <v>42</v>
      </c>
      <c r="F4" s="370"/>
      <c r="G4" s="370"/>
    </row>
    <row r="5" spans="2:7" ht="23.1" customHeight="1">
      <c r="B5" s="117" t="s">
        <v>43</v>
      </c>
      <c r="C5" s="118" t="s">
        <v>281</v>
      </c>
      <c r="D5" s="119" t="s">
        <v>282</v>
      </c>
      <c r="E5" s="120" t="s">
        <v>43</v>
      </c>
      <c r="F5" s="118" t="s">
        <v>283</v>
      </c>
      <c r="G5" s="118" t="s">
        <v>284</v>
      </c>
    </row>
    <row r="6" spans="2:7" ht="18" customHeight="1">
      <c r="B6" s="121" t="s">
        <v>285</v>
      </c>
      <c r="C6" s="122">
        <v>519315226445</v>
      </c>
      <c r="D6" s="123">
        <v>472132542703</v>
      </c>
      <c r="E6" s="124" t="s">
        <v>285</v>
      </c>
      <c r="F6" s="123">
        <f>C6</f>
        <v>519315226445</v>
      </c>
      <c r="G6" s="123">
        <v>457947074163</v>
      </c>
    </row>
    <row r="7" spans="2:7" ht="18" customHeight="1">
      <c r="B7" s="125">
        <v>25</v>
      </c>
      <c r="C7" s="126">
        <v>537851850455</v>
      </c>
      <c r="D7" s="127">
        <v>500961111492</v>
      </c>
      <c r="E7" s="128">
        <v>25</v>
      </c>
      <c r="F7" s="127">
        <f>C7</f>
        <v>537851850455</v>
      </c>
      <c r="G7" s="127">
        <v>479805458979</v>
      </c>
    </row>
    <row r="8" spans="2:7" ht="18" customHeight="1">
      <c r="B8" s="125">
        <v>26</v>
      </c>
      <c r="C8" s="126">
        <f>SUM(C10:C24)</f>
        <v>531038370113</v>
      </c>
      <c r="D8" s="127">
        <f>SUM(D10:D24)</f>
        <v>498629266166</v>
      </c>
      <c r="E8" s="128">
        <v>26</v>
      </c>
      <c r="F8" s="127">
        <f>SUM(F10:F23)</f>
        <v>531038370113</v>
      </c>
      <c r="G8" s="127">
        <f>SUM(G10:G23)</f>
        <v>478556462041</v>
      </c>
    </row>
    <row r="9" spans="2:7" ht="6" customHeight="1">
      <c r="B9" s="129"/>
      <c r="C9" s="130"/>
      <c r="D9" s="129"/>
      <c r="E9" s="131"/>
      <c r="F9" s="130"/>
      <c r="G9" s="129"/>
    </row>
    <row r="10" spans="2:7" ht="18" customHeight="1">
      <c r="B10" s="132" t="s">
        <v>189</v>
      </c>
      <c r="C10" s="122">
        <v>73500000000</v>
      </c>
      <c r="D10" s="123">
        <v>75719534177</v>
      </c>
      <c r="E10" s="133" t="s">
        <v>202</v>
      </c>
      <c r="F10" s="122">
        <v>969889000</v>
      </c>
      <c r="G10" s="123">
        <v>956406402</v>
      </c>
    </row>
    <row r="11" spans="2:7" ht="18" customHeight="1">
      <c r="B11" s="134" t="s">
        <v>190</v>
      </c>
      <c r="C11" s="122">
        <v>16912927000</v>
      </c>
      <c r="D11" s="135">
        <v>16912928704</v>
      </c>
      <c r="E11" s="133" t="s">
        <v>203</v>
      </c>
      <c r="F11" s="122">
        <v>39525205400</v>
      </c>
      <c r="G11" s="123">
        <v>36159520212</v>
      </c>
    </row>
    <row r="12" spans="2:7" ht="18" customHeight="1">
      <c r="B12" s="136" t="s">
        <v>191</v>
      </c>
      <c r="C12" s="122">
        <v>14174463000</v>
      </c>
      <c r="D12" s="135">
        <v>15455359074</v>
      </c>
      <c r="E12" s="133" t="s">
        <v>204</v>
      </c>
      <c r="F12" s="122">
        <v>60384503000</v>
      </c>
      <c r="G12" s="123">
        <v>58292862755</v>
      </c>
    </row>
    <row r="13" spans="2:7" ht="18" customHeight="1">
      <c r="B13" s="132" t="s">
        <v>192</v>
      </c>
      <c r="C13" s="122">
        <v>175325000</v>
      </c>
      <c r="D13" s="135">
        <v>175325000</v>
      </c>
      <c r="E13" s="133" t="s">
        <v>205</v>
      </c>
      <c r="F13" s="122">
        <v>30063224600</v>
      </c>
      <c r="G13" s="123">
        <v>26766721750</v>
      </c>
    </row>
    <row r="14" spans="2:7" ht="18" customHeight="1">
      <c r="B14" s="132" t="s">
        <v>193</v>
      </c>
      <c r="C14" s="122">
        <v>148906931000</v>
      </c>
      <c r="D14" s="135">
        <v>149595725000</v>
      </c>
      <c r="E14" s="133" t="s">
        <v>206</v>
      </c>
      <c r="F14" s="122">
        <v>6538248000</v>
      </c>
      <c r="G14" s="123">
        <v>6231678525</v>
      </c>
    </row>
    <row r="15" spans="2:7" ht="18" customHeight="1">
      <c r="B15" s="137" t="s">
        <v>44</v>
      </c>
      <c r="C15" s="122">
        <v>290000000</v>
      </c>
      <c r="D15" s="135">
        <v>264271000</v>
      </c>
      <c r="E15" s="133" t="s">
        <v>207</v>
      </c>
      <c r="F15" s="122">
        <v>41660064795</v>
      </c>
      <c r="G15" s="123">
        <v>33371262619</v>
      </c>
    </row>
    <row r="16" spans="2:7" ht="18" customHeight="1">
      <c r="B16" s="134" t="s">
        <v>194</v>
      </c>
      <c r="C16" s="122">
        <v>1008326996</v>
      </c>
      <c r="D16" s="123">
        <v>905016125</v>
      </c>
      <c r="E16" s="133" t="s">
        <v>208</v>
      </c>
      <c r="F16" s="122">
        <v>64922623000</v>
      </c>
      <c r="G16" s="123">
        <v>53709194891</v>
      </c>
    </row>
    <row r="17" spans="2:7" ht="18" customHeight="1">
      <c r="B17" s="134" t="s">
        <v>195</v>
      </c>
      <c r="C17" s="122">
        <v>4605605000</v>
      </c>
      <c r="D17" s="123">
        <v>4640796529</v>
      </c>
      <c r="E17" s="133" t="s">
        <v>209</v>
      </c>
      <c r="F17" s="122">
        <v>70547278268</v>
      </c>
      <c r="G17" s="123">
        <v>53835398949</v>
      </c>
    </row>
    <row r="18" spans="2:7" ht="18" customHeight="1">
      <c r="B18" s="132" t="s">
        <v>45</v>
      </c>
      <c r="C18" s="122">
        <v>75151275302</v>
      </c>
      <c r="D18" s="123">
        <v>59424805689</v>
      </c>
      <c r="E18" s="133" t="s">
        <v>210</v>
      </c>
      <c r="F18" s="122">
        <v>22845247000</v>
      </c>
      <c r="G18" s="123">
        <v>22119342059</v>
      </c>
    </row>
    <row r="19" spans="2:7" ht="18" customHeight="1">
      <c r="B19" s="132" t="s">
        <v>196</v>
      </c>
      <c r="C19" s="122">
        <v>1029009000</v>
      </c>
      <c r="D19" s="123">
        <v>1046342065</v>
      </c>
      <c r="E19" s="133" t="s">
        <v>211</v>
      </c>
      <c r="F19" s="122">
        <v>85586694050</v>
      </c>
      <c r="G19" s="123">
        <v>81925392493</v>
      </c>
    </row>
    <row r="20" spans="2:7" ht="18" customHeight="1">
      <c r="B20" s="132" t="s">
        <v>197</v>
      </c>
      <c r="C20" s="122">
        <v>1134971000</v>
      </c>
      <c r="D20" s="123">
        <v>1154999289</v>
      </c>
      <c r="E20" s="133" t="s">
        <v>212</v>
      </c>
      <c r="F20" s="122">
        <v>4429253000</v>
      </c>
      <c r="G20" s="123">
        <v>1839142051</v>
      </c>
    </row>
    <row r="21" spans="2:7" ht="18" customHeight="1">
      <c r="B21" s="132" t="s">
        <v>198</v>
      </c>
      <c r="C21" s="122">
        <v>94689058000</v>
      </c>
      <c r="D21" s="123">
        <v>83321079778</v>
      </c>
      <c r="E21" s="133" t="s">
        <v>213</v>
      </c>
      <c r="F21" s="122">
        <v>84754102000</v>
      </c>
      <c r="G21" s="123">
        <v>84615645923</v>
      </c>
    </row>
    <row r="22" spans="2:7" ht="18" customHeight="1">
      <c r="B22" s="132" t="s">
        <v>199</v>
      </c>
      <c r="C22" s="122">
        <v>21155651530</v>
      </c>
      <c r="D22" s="123">
        <v>21155652513</v>
      </c>
      <c r="E22" s="133" t="s">
        <v>214</v>
      </c>
      <c r="F22" s="122">
        <v>18736338000</v>
      </c>
      <c r="G22" s="123">
        <v>18733893412</v>
      </c>
    </row>
    <row r="23" spans="2:7" ht="18" customHeight="1">
      <c r="B23" s="132" t="s">
        <v>200</v>
      </c>
      <c r="C23" s="122">
        <v>15550827285</v>
      </c>
      <c r="D23" s="123">
        <v>15307297890</v>
      </c>
      <c r="E23" s="133" t="s">
        <v>215</v>
      </c>
      <c r="F23" s="122">
        <v>75700000</v>
      </c>
      <c r="G23" s="138" t="s">
        <v>286</v>
      </c>
    </row>
    <row r="24" spans="2:7" ht="18" customHeight="1" thickBot="1">
      <c r="B24" s="139" t="s">
        <v>201</v>
      </c>
      <c r="C24" s="140">
        <v>62754000000</v>
      </c>
      <c r="D24" s="141">
        <v>53550133333</v>
      </c>
      <c r="E24" s="142"/>
      <c r="F24" s="140"/>
      <c r="G24" s="141"/>
    </row>
    <row r="25" spans="2:7" ht="16.5" customHeight="1">
      <c r="B25" s="143" t="s">
        <v>174</v>
      </c>
      <c r="C25" s="129"/>
      <c r="D25" s="143"/>
      <c r="E25" s="143"/>
      <c r="F25" s="129"/>
      <c r="G25" s="129"/>
    </row>
    <row r="26" spans="2:7">
      <c r="D26" s="12"/>
      <c r="E26" s="12"/>
      <c r="F26" s="12"/>
      <c r="G26" s="12"/>
    </row>
  </sheetData>
  <mergeCells count="3">
    <mergeCell ref="B4:D4"/>
    <mergeCell ref="E4:G4"/>
    <mergeCell ref="B2:G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5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61"/>
  <sheetViews>
    <sheetView showGridLines="0" defaultGridColor="0" colorId="22" zoomScale="87" zoomScaleNormal="87" zoomScaleSheetLayoutView="100" workbookViewId="0"/>
  </sheetViews>
  <sheetFormatPr defaultColWidth="10.69921875" defaultRowHeight="13.5"/>
  <cols>
    <col min="1" max="1" width="11" style="7" bestFit="1" customWidth="1"/>
    <col min="2" max="2" width="22.8984375" style="7" customWidth="1"/>
    <col min="3" max="5" width="16.69921875" style="7" customWidth="1"/>
    <col min="6" max="6" width="12.69921875" style="7" customWidth="1"/>
    <col min="7" max="16384" width="10.69921875" style="7"/>
  </cols>
  <sheetData>
    <row r="1" spans="1:5">
      <c r="D1" s="12"/>
    </row>
    <row r="2" spans="1:5" ht="23.25" customHeight="1"/>
    <row r="3" spans="1:5" ht="28.5" customHeight="1">
      <c r="A3" s="9"/>
      <c r="B3" s="373" t="s">
        <v>287</v>
      </c>
      <c r="C3" s="373"/>
      <c r="D3" s="373"/>
      <c r="E3" s="373"/>
    </row>
    <row r="4" spans="1:5" s="3" customFormat="1" ht="15" customHeight="1" thickBot="1">
      <c r="B4" s="114"/>
      <c r="C4" s="114"/>
      <c r="D4" s="114"/>
      <c r="E4" s="116" t="s">
        <v>280</v>
      </c>
    </row>
    <row r="5" spans="1:5" ht="21.75" customHeight="1">
      <c r="B5" s="144" t="s">
        <v>288</v>
      </c>
      <c r="C5" s="145" t="s">
        <v>46</v>
      </c>
      <c r="D5" s="145" t="s">
        <v>47</v>
      </c>
      <c r="E5" s="146" t="s">
        <v>48</v>
      </c>
    </row>
    <row r="6" spans="1:5" ht="15.75" customHeight="1">
      <c r="B6" s="147" t="s">
        <v>289</v>
      </c>
      <c r="C6" s="122">
        <v>251959493000</v>
      </c>
      <c r="D6" s="123">
        <v>239123716880</v>
      </c>
      <c r="E6" s="148">
        <v>227398033457</v>
      </c>
    </row>
    <row r="7" spans="1:5" ht="15.75" customHeight="1">
      <c r="B7" s="147">
        <v>25</v>
      </c>
      <c r="C7" s="149">
        <v>249155131203</v>
      </c>
      <c r="D7" s="148">
        <v>237969282367</v>
      </c>
      <c r="E7" s="148">
        <v>225206767063</v>
      </c>
    </row>
    <row r="8" spans="1:5" ht="15.75" customHeight="1">
      <c r="B8" s="147">
        <v>26</v>
      </c>
      <c r="C8" s="149">
        <f>SUM(C10:C28)</f>
        <v>279424852200</v>
      </c>
      <c r="D8" s="148">
        <f>SUM(D10:D28)</f>
        <v>268900095733</v>
      </c>
      <c r="E8" s="148">
        <f>SUM(E10:E28)</f>
        <v>256130640826</v>
      </c>
    </row>
    <row r="9" spans="1:5" ht="6" customHeight="1">
      <c r="B9" s="150"/>
      <c r="C9" s="130"/>
      <c r="D9" s="129"/>
      <c r="E9" s="129"/>
    </row>
    <row r="10" spans="1:5" ht="15.75" customHeight="1">
      <c r="B10" s="151" t="s">
        <v>49</v>
      </c>
      <c r="C10" s="122">
        <v>835214000</v>
      </c>
      <c r="D10" s="123">
        <v>1509263733</v>
      </c>
      <c r="E10" s="123">
        <v>725758041</v>
      </c>
    </row>
    <row r="11" spans="1:5" ht="15.75" customHeight="1">
      <c r="B11" s="151" t="s">
        <v>50</v>
      </c>
      <c r="C11" s="122">
        <v>2576037000</v>
      </c>
      <c r="D11" s="123">
        <v>5534612454</v>
      </c>
      <c r="E11" s="127">
        <v>1686470753</v>
      </c>
    </row>
    <row r="12" spans="1:5" ht="15.75" customHeight="1">
      <c r="B12" s="151" t="s">
        <v>51</v>
      </c>
      <c r="C12" s="122">
        <v>226634000</v>
      </c>
      <c r="D12" s="123">
        <v>209234241</v>
      </c>
      <c r="E12" s="123">
        <v>209234241</v>
      </c>
    </row>
    <row r="13" spans="1:5" ht="15.75" customHeight="1">
      <c r="B13" s="151" t="s">
        <v>246</v>
      </c>
      <c r="C13" s="122">
        <v>222360000</v>
      </c>
      <c r="D13" s="123">
        <v>354808593</v>
      </c>
      <c r="E13" s="123">
        <v>146846168</v>
      </c>
    </row>
    <row r="14" spans="1:5" ht="15.75" customHeight="1">
      <c r="B14" s="151" t="s">
        <v>216</v>
      </c>
      <c r="C14" s="122">
        <v>123455367000</v>
      </c>
      <c r="D14" s="123">
        <v>103697994505</v>
      </c>
      <c r="E14" s="123">
        <v>103521733925</v>
      </c>
    </row>
    <row r="15" spans="1:5" ht="15.75" customHeight="1">
      <c r="B15" s="151" t="s">
        <v>52</v>
      </c>
      <c r="C15" s="122">
        <v>787144000</v>
      </c>
      <c r="D15" s="123">
        <v>6040420029</v>
      </c>
      <c r="E15" s="123">
        <v>642027207</v>
      </c>
    </row>
    <row r="16" spans="1:5" ht="15.75" customHeight="1">
      <c r="B16" s="151" t="s">
        <v>217</v>
      </c>
      <c r="C16" s="122">
        <v>97593000</v>
      </c>
      <c r="D16" s="123">
        <v>266202340</v>
      </c>
      <c r="E16" s="123">
        <v>72036450</v>
      </c>
    </row>
    <row r="17" spans="2:5" ht="15.75" customHeight="1">
      <c r="B17" s="151" t="s">
        <v>53</v>
      </c>
      <c r="C17" s="122">
        <v>10742000</v>
      </c>
      <c r="D17" s="123">
        <v>34410553</v>
      </c>
      <c r="E17" s="123">
        <v>5481349</v>
      </c>
    </row>
    <row r="18" spans="2:5" ht="15.75" customHeight="1">
      <c r="B18" s="151" t="s">
        <v>54</v>
      </c>
      <c r="C18" s="122">
        <v>5490000</v>
      </c>
      <c r="D18" s="123">
        <v>271202962</v>
      </c>
      <c r="E18" s="123">
        <v>209750</v>
      </c>
    </row>
    <row r="19" spans="2:5" ht="15.75" customHeight="1">
      <c r="B19" s="151" t="s">
        <v>55</v>
      </c>
      <c r="C19" s="122">
        <v>204620000</v>
      </c>
      <c r="D19" s="123">
        <v>166378153</v>
      </c>
      <c r="E19" s="123">
        <v>166014037</v>
      </c>
    </row>
    <row r="20" spans="2:5" ht="15.75" customHeight="1">
      <c r="B20" s="151" t="s">
        <v>56</v>
      </c>
      <c r="C20" s="122">
        <v>10504000</v>
      </c>
      <c r="D20" s="123">
        <v>230038422</v>
      </c>
      <c r="E20" s="123">
        <v>6156501</v>
      </c>
    </row>
    <row r="21" spans="2:5" ht="15.75" customHeight="1">
      <c r="B21" s="151" t="s">
        <v>57</v>
      </c>
      <c r="C21" s="122">
        <v>2357384000</v>
      </c>
      <c r="D21" s="123">
        <v>2055352747</v>
      </c>
      <c r="E21" s="123">
        <v>1667975269</v>
      </c>
    </row>
    <row r="22" spans="2:5" ht="15.75" customHeight="1">
      <c r="B22" s="151" t="s">
        <v>177</v>
      </c>
      <c r="C22" s="122">
        <v>886614200</v>
      </c>
      <c r="D22" s="123">
        <v>859838651</v>
      </c>
      <c r="E22" s="123">
        <v>854070842</v>
      </c>
    </row>
    <row r="23" spans="2:5" ht="15.75" customHeight="1">
      <c r="B23" s="151" t="s">
        <v>58</v>
      </c>
      <c r="C23" s="122">
        <v>6841367000</v>
      </c>
      <c r="D23" s="123">
        <v>6939307869</v>
      </c>
      <c r="E23" s="123">
        <v>6744645881</v>
      </c>
    </row>
    <row r="24" spans="2:5" ht="15.75" customHeight="1">
      <c r="B24" s="151" t="s">
        <v>59</v>
      </c>
      <c r="C24" s="122">
        <v>99262000</v>
      </c>
      <c r="D24" s="123">
        <v>115899762</v>
      </c>
      <c r="E24" s="152">
        <v>83186773</v>
      </c>
    </row>
    <row r="25" spans="2:5" ht="15.75" customHeight="1">
      <c r="B25" s="151" t="s">
        <v>218</v>
      </c>
      <c r="C25" s="122">
        <v>141855000</v>
      </c>
      <c r="D25" s="123">
        <v>401409651</v>
      </c>
      <c r="E25" s="153">
        <v>140733558</v>
      </c>
    </row>
    <row r="26" spans="2:5" ht="15.75" customHeight="1">
      <c r="B26" s="151" t="s">
        <v>60</v>
      </c>
      <c r="C26" s="122">
        <v>3015568000</v>
      </c>
      <c r="D26" s="123">
        <v>2929367547</v>
      </c>
      <c r="E26" s="153">
        <v>2173706560</v>
      </c>
    </row>
    <row r="27" spans="2:5" ht="15.75" customHeight="1">
      <c r="B27" s="151" t="s">
        <v>176</v>
      </c>
      <c r="C27" s="122">
        <v>107280027000</v>
      </c>
      <c r="D27" s="123">
        <v>107160452959</v>
      </c>
      <c r="E27" s="153">
        <v>107160452959</v>
      </c>
    </row>
    <row r="28" spans="2:5" ht="15.75" customHeight="1" thickBot="1">
      <c r="B28" s="154" t="s">
        <v>61</v>
      </c>
      <c r="C28" s="140">
        <v>30371070000</v>
      </c>
      <c r="D28" s="141">
        <v>30123900562</v>
      </c>
      <c r="E28" s="155">
        <v>30123900562</v>
      </c>
    </row>
    <row r="29" spans="2:5" ht="16.5" customHeight="1">
      <c r="B29" s="143" t="s">
        <v>219</v>
      </c>
      <c r="C29" s="148"/>
      <c r="D29" s="148"/>
      <c r="E29" s="148"/>
    </row>
    <row r="30" spans="2:5" ht="5.25" customHeight="1">
      <c r="C30" s="24"/>
    </row>
    <row r="31" spans="2:5" ht="9.9499999999999993" customHeight="1"/>
    <row r="32" spans="2: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</sheetData>
  <mergeCells count="1">
    <mergeCell ref="B3:E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I29"/>
  <sheetViews>
    <sheetView showGridLines="0" defaultGridColor="0" colorId="22" zoomScaleNormal="100" zoomScaleSheetLayoutView="120" workbookViewId="0"/>
  </sheetViews>
  <sheetFormatPr defaultColWidth="10.69921875" defaultRowHeight="13.5"/>
  <cols>
    <col min="1" max="1" width="11" style="7" bestFit="1" customWidth="1"/>
    <col min="2" max="2" width="11.296875" style="7" customWidth="1"/>
    <col min="3" max="3" width="10.69921875" style="7" customWidth="1"/>
    <col min="4" max="8" width="12.69921875" style="7" customWidth="1"/>
    <col min="9" max="9" width="12.69921875" style="7" bestFit="1" customWidth="1"/>
    <col min="10" max="16384" width="10.69921875" style="7"/>
  </cols>
  <sheetData>
    <row r="1" spans="2:9">
      <c r="D1" s="12"/>
    </row>
    <row r="2" spans="2:9" ht="23.25" customHeight="1"/>
    <row r="3" spans="2:9" ht="24.75" customHeight="1">
      <c r="B3" s="376" t="s">
        <v>254</v>
      </c>
      <c r="C3" s="376"/>
      <c r="D3" s="376"/>
      <c r="E3" s="376"/>
      <c r="F3" s="376"/>
      <c r="G3" s="376"/>
    </row>
    <row r="4" spans="2:9" s="3" customFormat="1" ht="20.45" customHeight="1" thickBot="1">
      <c r="B4" s="1"/>
      <c r="C4" s="1"/>
      <c r="D4" s="1"/>
      <c r="E4" s="1"/>
      <c r="F4" s="1"/>
      <c r="G4" s="2" t="s">
        <v>221</v>
      </c>
    </row>
    <row r="5" spans="2:9" ht="17.25" customHeight="1">
      <c r="B5" s="380" t="s">
        <v>62</v>
      </c>
      <c r="C5" s="381"/>
      <c r="D5" s="374" t="s">
        <v>222</v>
      </c>
      <c r="E5" s="375"/>
      <c r="F5" s="374" t="s">
        <v>223</v>
      </c>
      <c r="G5" s="375"/>
    </row>
    <row r="6" spans="2:9" ht="17.25" customHeight="1">
      <c r="B6" s="382"/>
      <c r="C6" s="383"/>
      <c r="D6" s="156" t="s">
        <v>251</v>
      </c>
      <c r="E6" s="156" t="s">
        <v>252</v>
      </c>
      <c r="F6" s="156" t="s">
        <v>251</v>
      </c>
      <c r="G6" s="156" t="s">
        <v>252</v>
      </c>
    </row>
    <row r="7" spans="2:9" ht="18" customHeight="1">
      <c r="B7" s="385" t="s">
        <v>182</v>
      </c>
      <c r="C7" s="386"/>
      <c r="D7" s="157">
        <f>D9+D10</f>
        <v>35243361352</v>
      </c>
      <c r="E7" s="157">
        <f>E9+E10</f>
        <v>35183760436</v>
      </c>
      <c r="F7" s="157">
        <f>F9+F10</f>
        <v>38359838692</v>
      </c>
      <c r="G7" s="157">
        <f>G9+G10</f>
        <v>37110959260</v>
      </c>
      <c r="H7" s="12"/>
      <c r="I7" s="13"/>
    </row>
    <row r="8" spans="2:9" ht="6" customHeight="1">
      <c r="B8" s="6"/>
      <c r="C8" s="14"/>
      <c r="D8" s="157"/>
      <c r="E8" s="112"/>
      <c r="F8" s="157"/>
      <c r="G8" s="112"/>
    </row>
    <row r="9" spans="2:9" ht="18" customHeight="1">
      <c r="B9" s="377" t="s">
        <v>239</v>
      </c>
      <c r="C9" s="15" t="s">
        <v>63</v>
      </c>
      <c r="D9" s="157">
        <f t="shared" ref="D9:G10" si="0">D12+D15+D18+D21+D24</f>
        <v>25973046919</v>
      </c>
      <c r="E9" s="157">
        <f t="shared" si="0"/>
        <v>26608004571</v>
      </c>
      <c r="F9" s="157">
        <f t="shared" si="0"/>
        <v>26694411604</v>
      </c>
      <c r="G9" s="157">
        <f t="shared" si="0"/>
        <v>26609290400</v>
      </c>
      <c r="H9" s="13"/>
      <c r="I9" s="13"/>
    </row>
    <row r="10" spans="2:9" ht="18" customHeight="1">
      <c r="B10" s="377"/>
      <c r="C10" s="16" t="s">
        <v>64</v>
      </c>
      <c r="D10" s="157">
        <f t="shared" si="0"/>
        <v>9270314433</v>
      </c>
      <c r="E10" s="157">
        <f t="shared" si="0"/>
        <v>8575755865</v>
      </c>
      <c r="F10" s="157">
        <f t="shared" si="0"/>
        <v>11665427088</v>
      </c>
      <c r="G10" s="157">
        <f t="shared" si="0"/>
        <v>10501668860</v>
      </c>
      <c r="I10" s="13"/>
    </row>
    <row r="11" spans="2:9" ht="6" customHeight="1">
      <c r="B11" s="6"/>
      <c r="C11" s="15"/>
      <c r="D11" s="157"/>
      <c r="E11" s="112"/>
      <c r="F11" s="157"/>
      <c r="G11" s="112"/>
    </row>
    <row r="12" spans="2:9" ht="18" customHeight="1">
      <c r="B12" s="377" t="s">
        <v>65</v>
      </c>
      <c r="C12" s="15" t="s">
        <v>63</v>
      </c>
      <c r="D12" s="112">
        <v>3550371385</v>
      </c>
      <c r="E12" s="112">
        <v>3253813192</v>
      </c>
      <c r="F12" s="112">
        <v>3162151908</v>
      </c>
      <c r="G12" s="112">
        <v>2663262679</v>
      </c>
      <c r="H12" s="13"/>
    </row>
    <row r="13" spans="2:9" ht="18" customHeight="1">
      <c r="B13" s="377"/>
      <c r="C13" s="16" t="s">
        <v>64</v>
      </c>
      <c r="D13" s="112">
        <v>479364717</v>
      </c>
      <c r="E13" s="112">
        <v>651630336</v>
      </c>
      <c r="F13" s="112">
        <v>1018743529</v>
      </c>
      <c r="G13" s="112">
        <v>2254334232</v>
      </c>
    </row>
    <row r="14" spans="2:9" ht="6" customHeight="1">
      <c r="B14" s="4"/>
      <c r="C14" s="15"/>
      <c r="D14" s="112"/>
      <c r="E14" s="112"/>
      <c r="F14" s="112"/>
      <c r="G14" s="112"/>
    </row>
    <row r="15" spans="2:9" ht="18" customHeight="1">
      <c r="B15" s="387" t="s">
        <v>66</v>
      </c>
      <c r="C15" s="15" t="s">
        <v>63</v>
      </c>
      <c r="D15" s="112">
        <v>1239086314</v>
      </c>
      <c r="E15" s="112">
        <v>1184701570</v>
      </c>
      <c r="F15" s="112">
        <v>931598831</v>
      </c>
      <c r="G15" s="112">
        <v>851363697</v>
      </c>
    </row>
    <row r="16" spans="2:9" ht="18" customHeight="1">
      <c r="B16" s="387"/>
      <c r="C16" s="16" t="s">
        <v>64</v>
      </c>
      <c r="D16" s="112">
        <v>137829124</v>
      </c>
      <c r="E16" s="112">
        <v>1009779407</v>
      </c>
      <c r="F16" s="112">
        <v>974685159</v>
      </c>
      <c r="G16" s="112">
        <v>539797546</v>
      </c>
    </row>
    <row r="17" spans="2:7" ht="6" customHeight="1">
      <c r="B17" s="4"/>
      <c r="C17" s="15"/>
      <c r="D17" s="112"/>
      <c r="E17" s="112"/>
      <c r="F17" s="112"/>
      <c r="G17" s="112"/>
    </row>
    <row r="18" spans="2:7" ht="18" customHeight="1">
      <c r="B18" s="377" t="s">
        <v>67</v>
      </c>
      <c r="C18" s="15" t="s">
        <v>63</v>
      </c>
      <c r="D18" s="112">
        <v>11341018</v>
      </c>
      <c r="E18" s="112">
        <v>11466374</v>
      </c>
      <c r="F18" s="112">
        <v>1287581</v>
      </c>
      <c r="G18" s="112">
        <v>1231227</v>
      </c>
    </row>
    <row r="19" spans="2:7" ht="18" customHeight="1">
      <c r="B19" s="377"/>
      <c r="C19" s="16" t="s">
        <v>64</v>
      </c>
      <c r="D19" s="316">
        <v>44883496</v>
      </c>
      <c r="E19" s="316">
        <v>382076922</v>
      </c>
      <c r="F19" s="316" t="s">
        <v>253</v>
      </c>
      <c r="G19" s="316" t="s">
        <v>253</v>
      </c>
    </row>
    <row r="20" spans="2:7" ht="6" customHeight="1">
      <c r="B20" s="4"/>
      <c r="C20" s="16"/>
      <c r="D20" s="112"/>
      <c r="E20" s="112"/>
      <c r="F20" s="112"/>
      <c r="G20" s="112"/>
    </row>
    <row r="21" spans="2:7" ht="18" customHeight="1">
      <c r="B21" s="377" t="s">
        <v>68</v>
      </c>
      <c r="C21" s="15" t="s">
        <v>63</v>
      </c>
      <c r="D21" s="112">
        <v>81854390</v>
      </c>
      <c r="E21" s="112">
        <v>80115236</v>
      </c>
      <c r="F21" s="112">
        <v>55894155</v>
      </c>
      <c r="G21" s="112">
        <v>65423700</v>
      </c>
    </row>
    <row r="22" spans="2:7" ht="18" customHeight="1">
      <c r="B22" s="377"/>
      <c r="C22" s="16" t="s">
        <v>64</v>
      </c>
      <c r="D22" s="316" t="s">
        <v>247</v>
      </c>
      <c r="E22" s="316">
        <v>67000000</v>
      </c>
      <c r="F22" s="316">
        <v>11033155</v>
      </c>
      <c r="G22" s="316">
        <v>691503</v>
      </c>
    </row>
    <row r="23" spans="2:7" ht="6" customHeight="1">
      <c r="B23" s="4"/>
      <c r="C23" s="15"/>
      <c r="D23" s="157"/>
      <c r="E23" s="26"/>
      <c r="F23" s="26"/>
      <c r="G23" s="26"/>
    </row>
    <row r="24" spans="2:7" ht="18" customHeight="1">
      <c r="B24" s="378" t="s">
        <v>181</v>
      </c>
      <c r="C24" s="15" t="s">
        <v>63</v>
      </c>
      <c r="D24" s="158">
        <v>21090393812</v>
      </c>
      <c r="E24" s="158">
        <v>22077908199</v>
      </c>
      <c r="F24" s="158">
        <v>22543479129</v>
      </c>
      <c r="G24" s="158">
        <v>23028009097</v>
      </c>
    </row>
    <row r="25" spans="2:7" ht="18" customHeight="1" thickBot="1">
      <c r="B25" s="379"/>
      <c r="C25" s="17" t="s">
        <v>64</v>
      </c>
      <c r="D25" s="159">
        <v>8608237096</v>
      </c>
      <c r="E25" s="159">
        <v>6465269200</v>
      </c>
      <c r="F25" s="159">
        <v>9660965245</v>
      </c>
      <c r="G25" s="159">
        <v>7706845579</v>
      </c>
    </row>
    <row r="26" spans="2:7" ht="16.5" customHeight="1">
      <c r="B26" s="384" t="s">
        <v>179</v>
      </c>
      <c r="C26" s="384"/>
      <c r="D26" s="11"/>
      <c r="E26" s="18"/>
      <c r="F26" s="11"/>
      <c r="G26" s="11"/>
    </row>
    <row r="27" spans="2:7">
      <c r="D27" s="12"/>
    </row>
    <row r="29" spans="2:7">
      <c r="D29" s="12"/>
    </row>
  </sheetData>
  <mergeCells count="12">
    <mergeCell ref="B26:C26"/>
    <mergeCell ref="B7:C7"/>
    <mergeCell ref="B12:B13"/>
    <mergeCell ref="B15:B16"/>
    <mergeCell ref="B18:B19"/>
    <mergeCell ref="D5:E5"/>
    <mergeCell ref="F5:G5"/>
    <mergeCell ref="B3:G3"/>
    <mergeCell ref="B21:B22"/>
    <mergeCell ref="B24:B25"/>
    <mergeCell ref="B9:B10"/>
    <mergeCell ref="B5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L115"/>
  <sheetViews>
    <sheetView showGridLines="0" defaultGridColor="0" colorId="22" zoomScaleNormal="100" zoomScaleSheetLayoutView="100" workbookViewId="0"/>
  </sheetViews>
  <sheetFormatPr defaultColWidth="10.69921875" defaultRowHeight="13.5"/>
  <cols>
    <col min="1" max="1" width="10.69921875" style="7"/>
    <col min="2" max="2" width="1.3984375" style="7" customWidth="1"/>
    <col min="3" max="3" width="1.296875" style="7" customWidth="1"/>
    <col min="4" max="4" width="1.796875" style="7" customWidth="1"/>
    <col min="5" max="5" width="1.296875" style="7" customWidth="1"/>
    <col min="6" max="6" width="15" style="7" customWidth="1"/>
    <col min="7" max="7" width="5.09765625" style="7" customWidth="1"/>
    <col min="8" max="9" width="15.69921875" style="7" customWidth="1"/>
    <col min="10" max="10" width="16.09765625" style="7" customWidth="1"/>
    <col min="11" max="12" width="11.796875" style="7" bestFit="1" customWidth="1"/>
    <col min="13" max="16384" width="10.69921875" style="7"/>
  </cols>
  <sheetData>
    <row r="2" spans="1:12" ht="21" customHeight="1">
      <c r="A2" s="9"/>
      <c r="B2" s="393" t="s">
        <v>331</v>
      </c>
      <c r="C2" s="393"/>
      <c r="D2" s="393"/>
      <c r="E2" s="393"/>
      <c r="F2" s="393"/>
      <c r="G2" s="393"/>
      <c r="H2" s="393"/>
      <c r="I2" s="393"/>
      <c r="J2" s="393"/>
    </row>
    <row r="3" spans="1:12" ht="19.5" customHeight="1" thickBot="1">
      <c r="B3" s="295"/>
      <c r="C3" s="295"/>
      <c r="D3" s="295"/>
      <c r="E3" s="295"/>
      <c r="F3" s="295"/>
      <c r="G3" s="295"/>
      <c r="H3" s="296"/>
      <c r="I3" s="191"/>
      <c r="J3" s="192" t="s">
        <v>332</v>
      </c>
    </row>
    <row r="4" spans="1:12" ht="15" customHeight="1">
      <c r="B4" s="397" t="s">
        <v>69</v>
      </c>
      <c r="C4" s="397"/>
      <c r="D4" s="397"/>
      <c r="E4" s="397"/>
      <c r="F4" s="397"/>
      <c r="G4" s="398"/>
      <c r="H4" s="297" t="s">
        <v>333</v>
      </c>
      <c r="I4" s="297" t="s">
        <v>334</v>
      </c>
      <c r="J4" s="297" t="s">
        <v>335</v>
      </c>
      <c r="K4" s="25"/>
    </row>
    <row r="5" spans="1:12" ht="15" customHeight="1">
      <c r="B5" s="394"/>
      <c r="C5" s="394"/>
      <c r="D5" s="394"/>
      <c r="E5" s="394"/>
      <c r="F5" s="298" t="s">
        <v>3</v>
      </c>
      <c r="G5" s="299" t="s">
        <v>70</v>
      </c>
      <c r="H5" s="317">
        <f>SUM(H6:H7)</f>
        <v>48963078.260000005</v>
      </c>
      <c r="I5" s="318">
        <f>SUM(I6:I7)</f>
        <v>11057990.220000001</v>
      </c>
      <c r="J5" s="318">
        <f>SUM(J6:J7)</f>
        <v>37905088.039999999</v>
      </c>
      <c r="K5" s="25"/>
      <c r="L5" s="25"/>
    </row>
    <row r="6" spans="1:12" ht="15" customHeight="1">
      <c r="B6" s="396" t="s">
        <v>336</v>
      </c>
      <c r="C6" s="396"/>
      <c r="D6" s="396"/>
      <c r="E6" s="396"/>
      <c r="F6" s="300" t="s">
        <v>337</v>
      </c>
      <c r="G6" s="299" t="s">
        <v>70</v>
      </c>
      <c r="H6" s="301">
        <f>10761731.05+148357.21</f>
        <v>10910088.260000002</v>
      </c>
      <c r="I6" s="302">
        <f>8438185.23+2781.99</f>
        <v>8440967.2200000007</v>
      </c>
      <c r="J6" s="302">
        <f>2323545.82+145575.22</f>
        <v>2469121.04</v>
      </c>
      <c r="K6" s="25"/>
    </row>
    <row r="7" spans="1:12" ht="15" customHeight="1">
      <c r="B7" s="396"/>
      <c r="C7" s="396"/>
      <c r="D7" s="396"/>
      <c r="E7" s="396"/>
      <c r="F7" s="298" t="s">
        <v>338</v>
      </c>
      <c r="G7" s="299" t="s">
        <v>70</v>
      </c>
      <c r="H7" s="301">
        <f>2195447+35857543</f>
        <v>38052990</v>
      </c>
      <c r="I7" s="302">
        <f>2184351+432672</f>
        <v>2617023</v>
      </c>
      <c r="J7" s="302">
        <f>11096+35424871</f>
        <v>35435967</v>
      </c>
      <c r="K7" s="25"/>
    </row>
    <row r="8" spans="1:12" ht="15" customHeight="1">
      <c r="B8" s="395"/>
      <c r="C8" s="395"/>
      <c r="D8" s="395"/>
      <c r="E8" s="395"/>
      <c r="F8" s="21"/>
      <c r="G8" s="299"/>
      <c r="H8" s="303"/>
      <c r="I8" s="304"/>
      <c r="J8" s="304"/>
    </row>
    <row r="9" spans="1:12" ht="15" customHeight="1">
      <c r="B9" s="389" t="s">
        <v>71</v>
      </c>
      <c r="C9" s="389"/>
      <c r="D9" s="389"/>
      <c r="E9" s="389"/>
      <c r="F9" s="389"/>
      <c r="G9" s="299" t="s">
        <v>339</v>
      </c>
      <c r="H9" s="301">
        <f>1205560.29+4438.62</f>
        <v>1209998.9100000001</v>
      </c>
      <c r="I9" s="302">
        <f>1089183.5+185.03</f>
        <v>1089368.53</v>
      </c>
      <c r="J9" s="302">
        <f>116376.79+4253.59</f>
        <v>120630.37999999999</v>
      </c>
    </row>
    <row r="10" spans="1:12" ht="15" customHeight="1">
      <c r="B10" s="389" t="s">
        <v>72</v>
      </c>
      <c r="C10" s="389"/>
      <c r="D10" s="389"/>
      <c r="E10" s="389"/>
      <c r="F10" s="389"/>
      <c r="G10" s="305" t="s">
        <v>340</v>
      </c>
      <c r="H10" s="301">
        <f>21234.38+886031+347171</f>
        <v>1254436.3799999999</v>
      </c>
      <c r="I10" s="302">
        <f>19799.38+6543</f>
        <v>26342.38</v>
      </c>
      <c r="J10" s="302">
        <f>1435+879488+347171</f>
        <v>1228094</v>
      </c>
    </row>
    <row r="11" spans="1:12" ht="15" customHeight="1">
      <c r="B11" s="389" t="s">
        <v>73</v>
      </c>
      <c r="C11" s="389"/>
      <c r="D11" s="389"/>
      <c r="E11" s="389"/>
      <c r="F11" s="389"/>
      <c r="G11" s="299" t="s">
        <v>74</v>
      </c>
      <c r="H11" s="306">
        <v>3</v>
      </c>
      <c r="I11" s="307">
        <v>3</v>
      </c>
      <c r="J11" s="308" t="s">
        <v>178</v>
      </c>
    </row>
    <row r="12" spans="1:12" ht="15" customHeight="1">
      <c r="B12" s="389" t="s">
        <v>75</v>
      </c>
      <c r="C12" s="389"/>
      <c r="D12" s="389"/>
      <c r="E12" s="389"/>
      <c r="F12" s="389"/>
      <c r="G12" s="299" t="s">
        <v>76</v>
      </c>
      <c r="H12" s="306">
        <v>1</v>
      </c>
      <c r="I12" s="307">
        <v>1</v>
      </c>
      <c r="J12" s="308" t="s">
        <v>178</v>
      </c>
    </row>
    <row r="13" spans="1:12" ht="15" customHeight="1">
      <c r="B13" s="389" t="s">
        <v>77</v>
      </c>
      <c r="C13" s="389"/>
      <c r="D13" s="389"/>
      <c r="E13" s="389"/>
      <c r="F13" s="389"/>
      <c r="G13" s="299" t="s">
        <v>70</v>
      </c>
      <c r="H13" s="301">
        <f>204.56+23630998</f>
        <v>23631202.559999999</v>
      </c>
      <c r="I13" s="302">
        <f>204.56+46624</f>
        <v>46828.56</v>
      </c>
      <c r="J13" s="302">
        <f>23584374</f>
        <v>23584374</v>
      </c>
    </row>
    <row r="14" spans="1:12" ht="15" customHeight="1">
      <c r="B14" s="389" t="s">
        <v>78</v>
      </c>
      <c r="C14" s="389"/>
      <c r="D14" s="389"/>
      <c r="E14" s="389"/>
      <c r="F14" s="389"/>
      <c r="G14" s="299" t="s">
        <v>79</v>
      </c>
      <c r="H14" s="306">
        <f>J14</f>
        <v>356414</v>
      </c>
      <c r="I14" s="309" t="s">
        <v>178</v>
      </c>
      <c r="J14" s="307">
        <f>356409+5</f>
        <v>356414</v>
      </c>
    </row>
    <row r="15" spans="1:12" ht="15" customHeight="1">
      <c r="B15" s="389" t="s">
        <v>80</v>
      </c>
      <c r="C15" s="389"/>
      <c r="D15" s="389"/>
      <c r="E15" s="389"/>
      <c r="F15" s="389"/>
      <c r="G15" s="299" t="s">
        <v>81</v>
      </c>
      <c r="H15" s="306">
        <f xml:space="preserve"> J15</f>
        <v>78</v>
      </c>
      <c r="I15" s="309" t="s">
        <v>178</v>
      </c>
      <c r="J15" s="307">
        <v>78</v>
      </c>
    </row>
    <row r="16" spans="1:12" ht="15" customHeight="1">
      <c r="B16" s="389" t="s">
        <v>82</v>
      </c>
      <c r="C16" s="389"/>
      <c r="D16" s="389"/>
      <c r="E16" s="389"/>
      <c r="F16" s="389"/>
      <c r="G16" s="299" t="s">
        <v>81</v>
      </c>
      <c r="H16" s="306">
        <f>16960+2</f>
        <v>16962</v>
      </c>
      <c r="I16" s="307">
        <v>16338</v>
      </c>
      <c r="J16" s="307">
        <f>622+2</f>
        <v>624</v>
      </c>
    </row>
    <row r="17" spans="2:10" ht="15" customHeight="1">
      <c r="B17" s="389" t="s">
        <v>83</v>
      </c>
      <c r="C17" s="389"/>
      <c r="D17" s="389"/>
      <c r="E17" s="389"/>
      <c r="F17" s="389"/>
      <c r="G17" s="299" t="s">
        <v>84</v>
      </c>
      <c r="H17" s="306">
        <v>1</v>
      </c>
      <c r="I17" s="307">
        <v>1</v>
      </c>
      <c r="J17" s="309" t="s">
        <v>178</v>
      </c>
    </row>
    <row r="18" spans="2:10" ht="15" customHeight="1">
      <c r="B18" s="389" t="s">
        <v>85</v>
      </c>
      <c r="C18" s="389"/>
      <c r="D18" s="389"/>
      <c r="E18" s="389"/>
      <c r="F18" s="389"/>
      <c r="G18" s="299" t="s">
        <v>81</v>
      </c>
      <c r="H18" s="306">
        <f>J18</f>
        <v>107</v>
      </c>
      <c r="I18" s="309" t="s">
        <v>178</v>
      </c>
      <c r="J18" s="307">
        <v>107</v>
      </c>
    </row>
    <row r="19" spans="2:10" ht="15" customHeight="1" thickBot="1">
      <c r="B19" s="391" t="s">
        <v>86</v>
      </c>
      <c r="C19" s="391"/>
      <c r="D19" s="391"/>
      <c r="E19" s="391"/>
      <c r="F19" s="391"/>
      <c r="G19" s="310" t="s">
        <v>81</v>
      </c>
      <c r="H19" s="311" t="s">
        <v>178</v>
      </c>
      <c r="I19" s="312" t="s">
        <v>178</v>
      </c>
      <c r="J19" s="312" t="s">
        <v>178</v>
      </c>
    </row>
    <row r="20" spans="2:10" ht="15" customHeight="1">
      <c r="B20" s="392" t="s">
        <v>186</v>
      </c>
      <c r="C20" s="392"/>
      <c r="D20" s="392"/>
      <c r="E20" s="392"/>
      <c r="F20" s="392"/>
      <c r="G20" s="392"/>
      <c r="H20" s="392"/>
      <c r="I20" s="392"/>
      <c r="J20" s="392"/>
    </row>
    <row r="21" spans="2:10" ht="15" customHeight="1">
      <c r="B21" s="390" t="s">
        <v>341</v>
      </c>
      <c r="C21" s="390"/>
      <c r="D21" s="390"/>
      <c r="E21" s="390"/>
      <c r="F21" s="390"/>
      <c r="G21" s="390"/>
      <c r="H21" s="390"/>
      <c r="I21" s="390"/>
      <c r="J21" s="390"/>
    </row>
    <row r="22" spans="2:10" ht="15" customHeight="1">
      <c r="B22" s="26"/>
      <c r="C22" s="26"/>
      <c r="D22" s="26"/>
      <c r="E22" s="26"/>
      <c r="F22" s="26"/>
      <c r="G22" s="113" t="s">
        <v>226</v>
      </c>
      <c r="H22" s="113" t="s">
        <v>227</v>
      </c>
      <c r="I22" s="112">
        <v>15085734162</v>
      </c>
      <c r="J22" s="26" t="s">
        <v>175</v>
      </c>
    </row>
    <row r="23" spans="2:10" ht="15" customHeight="1">
      <c r="B23" s="26"/>
      <c r="C23" s="26"/>
      <c r="D23" s="26"/>
      <c r="E23" s="26"/>
      <c r="F23" s="26"/>
      <c r="G23" s="26"/>
      <c r="H23" s="113" t="s">
        <v>228</v>
      </c>
      <c r="I23" s="112">
        <v>8197933687</v>
      </c>
      <c r="J23" s="26" t="s">
        <v>175</v>
      </c>
    </row>
    <row r="24" spans="2:10" ht="15" customHeight="1">
      <c r="B24" s="26"/>
      <c r="C24" s="26"/>
      <c r="D24" s="26"/>
      <c r="E24" s="26"/>
      <c r="F24" s="26"/>
      <c r="G24" s="26"/>
      <c r="H24" s="113" t="s">
        <v>229</v>
      </c>
      <c r="I24" s="112">
        <v>527729647</v>
      </c>
      <c r="J24" s="26" t="s">
        <v>175</v>
      </c>
    </row>
    <row r="25" spans="2:10" ht="15" customHeight="1">
      <c r="B25" s="26"/>
      <c r="C25" s="26"/>
      <c r="D25" s="26"/>
      <c r="E25" s="26"/>
      <c r="F25" s="26"/>
      <c r="G25" s="26"/>
      <c r="H25" s="113" t="s">
        <v>230</v>
      </c>
      <c r="I25" s="112">
        <v>1125241626</v>
      </c>
      <c r="J25" s="26" t="s">
        <v>175</v>
      </c>
    </row>
    <row r="26" spans="2:10" ht="15" customHeight="1">
      <c r="B26" s="26"/>
      <c r="C26" s="26"/>
      <c r="D26" s="26"/>
      <c r="E26" s="26"/>
      <c r="F26" s="26"/>
      <c r="G26" s="26" t="s">
        <v>224</v>
      </c>
      <c r="H26" s="26"/>
      <c r="I26" s="160">
        <v>32146994506</v>
      </c>
      <c r="J26" s="26" t="s">
        <v>175</v>
      </c>
    </row>
    <row r="27" spans="2:10" ht="15" customHeight="1">
      <c r="B27" s="388" t="s">
        <v>225</v>
      </c>
      <c r="C27" s="388"/>
      <c r="D27" s="388"/>
      <c r="E27" s="388"/>
      <c r="F27" s="388"/>
      <c r="G27" s="388"/>
      <c r="H27" s="388"/>
      <c r="I27" s="388"/>
      <c r="J27" s="388"/>
    </row>
    <row r="28" spans="2:10" ht="16.5" customHeight="1">
      <c r="B28" s="388" t="s">
        <v>180</v>
      </c>
      <c r="C28" s="388"/>
      <c r="D28" s="388"/>
      <c r="E28" s="388"/>
      <c r="F28" s="388"/>
      <c r="G28" s="388"/>
      <c r="H28" s="388"/>
      <c r="I28" s="388"/>
      <c r="J28" s="388"/>
    </row>
    <row r="29" spans="2:10" ht="16.5" customHeight="1">
      <c r="B29" s="5"/>
      <c r="C29" s="5"/>
      <c r="D29" s="5"/>
      <c r="E29" s="5"/>
      <c r="F29" s="5"/>
      <c r="G29" s="5"/>
      <c r="H29" s="27"/>
      <c r="I29" s="5"/>
      <c r="J29" s="5"/>
    </row>
    <row r="30" spans="2:10" ht="16.5" customHeight="1">
      <c r="B30" s="5"/>
      <c r="C30" s="5"/>
      <c r="D30" s="5"/>
      <c r="E30" s="5"/>
      <c r="F30" s="5"/>
      <c r="G30" s="5"/>
      <c r="H30" s="5"/>
      <c r="I30" s="5"/>
      <c r="J30" s="5"/>
    </row>
    <row r="31" spans="2:10" ht="16.5" customHeight="1">
      <c r="B31" s="5"/>
      <c r="C31" s="5"/>
      <c r="D31" s="5"/>
      <c r="E31" s="5"/>
      <c r="F31" s="5"/>
      <c r="G31" s="5"/>
      <c r="H31" s="5"/>
      <c r="I31" s="5"/>
      <c r="J31" s="5"/>
    </row>
    <row r="32" spans="2:10" ht="16.5" customHeight="1">
      <c r="B32" s="5"/>
      <c r="C32" s="5"/>
      <c r="D32" s="5"/>
      <c r="E32" s="5"/>
      <c r="F32" s="5"/>
      <c r="G32" s="5"/>
      <c r="H32" s="5"/>
      <c r="I32" s="5"/>
      <c r="J32" s="5"/>
    </row>
    <row r="33" ht="5.25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20">
    <mergeCell ref="B2:J2"/>
    <mergeCell ref="B16:F16"/>
    <mergeCell ref="B5:E5"/>
    <mergeCell ref="B8:E8"/>
    <mergeCell ref="B6:E7"/>
    <mergeCell ref="B9:F9"/>
    <mergeCell ref="B10:F10"/>
    <mergeCell ref="B11:F11"/>
    <mergeCell ref="B12:F12"/>
    <mergeCell ref="B4:G4"/>
    <mergeCell ref="B27:J27"/>
    <mergeCell ref="B28:J28"/>
    <mergeCell ref="B13:F13"/>
    <mergeCell ref="B14:F14"/>
    <mergeCell ref="B15:F15"/>
    <mergeCell ref="B21:J21"/>
    <mergeCell ref="B17:F17"/>
    <mergeCell ref="B18:F18"/>
    <mergeCell ref="B19:F19"/>
    <mergeCell ref="B20:J20"/>
  </mergeCells>
  <phoneticPr fontId="3"/>
  <printOptions horizontalCentered="1"/>
  <pageMargins left="0.51181102362204722" right="0.51181102362204722" top="0.74803149606299213" bottom="0.1574803149606299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統計表一覧</vt:lpstr>
      <vt:lpstr>145</vt:lpstr>
      <vt:lpstr>146(1)</vt:lpstr>
      <vt:lpstr>146(2)(3)</vt:lpstr>
      <vt:lpstr>146(4)</vt:lpstr>
      <vt:lpstr>147</vt:lpstr>
      <vt:lpstr>148</vt:lpstr>
      <vt:lpstr>149</vt:lpstr>
      <vt:lpstr>150</vt:lpstr>
      <vt:lpstr>151</vt:lpstr>
      <vt:lpstr>152 </vt:lpstr>
      <vt:lpstr>153 </vt:lpstr>
      <vt:lpstr>'145'!Print_Area</vt:lpstr>
      <vt:lpstr>'146(1)'!Print_Area</vt:lpstr>
      <vt:lpstr>'146(2)(3)'!Print_Area</vt:lpstr>
      <vt:lpstr>'146(4)'!Print_Area</vt:lpstr>
      <vt:lpstr>'147'!Print_Area</vt:lpstr>
      <vt:lpstr>'148'!Print_Area</vt:lpstr>
      <vt:lpstr>'149'!Print_Area</vt:lpstr>
      <vt:lpstr>'150'!Print_Area</vt:lpstr>
      <vt:lpstr>'151'!Print_Area</vt:lpstr>
      <vt:lpstr>'152 '!Print_Area</vt:lpstr>
      <vt:lpstr>'153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徳島県企画調整部統計調査課</dc:creator>
  <cp:lastModifiedBy>kanrisya</cp:lastModifiedBy>
  <cp:lastPrinted>2017-03-01T05:57:18Z</cp:lastPrinted>
  <dcterms:created xsi:type="dcterms:W3CDTF">2001-07-23T02:42:20Z</dcterms:created>
  <dcterms:modified xsi:type="dcterms:W3CDTF">2017-03-31T04:25:25Z</dcterms:modified>
</cp:coreProperties>
</file>