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大鳴門橋通行台数" sheetId="9" r:id="rId1"/>
    <sheet name="人口・県民経済" sheetId="1" r:id="rId2"/>
    <sheet name="年齢階級別人口移動" sheetId="3" r:id="rId3"/>
    <sheet name="就業者数" sheetId="4" r:id="rId4"/>
    <sheet name="S60産業連関表・国勢調査" sheetId="8" r:id="rId5"/>
    <sheet name="H7産業連関表・国勢調査" sheetId="7" r:id="rId6"/>
    <sheet name="H17産業連関表・国勢調査" sheetId="5" r:id="rId7"/>
    <sheet name="小売業" sheetId="10" r:id="rId8"/>
  </sheets>
  <calcPr calcId="152511"/>
</workbook>
</file>

<file path=xl/calcChain.xml><?xml version="1.0" encoding="utf-8"?>
<calcChain xmlns="http://schemas.openxmlformats.org/spreadsheetml/2006/main">
  <c r="C44" i="1" l="1"/>
  <c r="J3" i="8"/>
  <c r="H3" i="8"/>
  <c r="P3" i="8"/>
  <c r="O4" i="10"/>
  <c r="O5" i="10"/>
  <c r="O6" i="10"/>
  <c r="O7" i="10"/>
  <c r="O8" i="10"/>
  <c r="O9" i="10"/>
  <c r="O10" i="10"/>
  <c r="O11" i="10"/>
  <c r="O12" i="10"/>
  <c r="O13" i="10"/>
  <c r="O3" i="10"/>
  <c r="S3" i="10"/>
  <c r="K13" i="10"/>
  <c r="H5" i="10"/>
  <c r="H6" i="10"/>
  <c r="H7" i="10"/>
  <c r="H8" i="10"/>
  <c r="H9" i="10"/>
  <c r="H10" i="10"/>
  <c r="H11" i="10"/>
  <c r="H12" i="10"/>
  <c r="H13" i="10"/>
  <c r="H4" i="10"/>
  <c r="H3" i="10"/>
  <c r="K5" i="10"/>
  <c r="K6" i="10"/>
  <c r="K7" i="10"/>
  <c r="K8" i="10"/>
  <c r="K9" i="10"/>
  <c r="K10" i="10"/>
  <c r="K11" i="10"/>
  <c r="K12" i="10"/>
  <c r="K4" i="10"/>
  <c r="K3" i="10"/>
  <c r="I11" i="4"/>
  <c r="I10" i="4"/>
  <c r="I9" i="4"/>
  <c r="I8" i="4"/>
  <c r="I7" i="4"/>
  <c r="I6" i="4"/>
  <c r="I5" i="4"/>
  <c r="I4" i="4"/>
  <c r="I3" i="4"/>
  <c r="I12" i="4"/>
  <c r="I13" i="4"/>
  <c r="I14" i="4"/>
  <c r="I15" i="4"/>
  <c r="I16" i="4"/>
  <c r="T2" i="3"/>
  <c r="I13" i="1"/>
  <c r="U3" i="10" l="1"/>
  <c r="L3" i="10"/>
  <c r="S4" i="10" l="1"/>
  <c r="U4" i="10" s="1"/>
  <c r="S5" i="10"/>
  <c r="U5" i="10" s="1"/>
  <c r="S6" i="10"/>
  <c r="U6" i="10" s="1"/>
  <c r="S7" i="10"/>
  <c r="U7" i="10" s="1"/>
  <c r="S8" i="10"/>
  <c r="U8" i="10" s="1"/>
  <c r="S9" i="10"/>
  <c r="U9" i="10" s="1"/>
  <c r="S10" i="10"/>
  <c r="U10" i="10" s="1"/>
  <c r="S11" i="10"/>
  <c r="U11" i="10" s="1"/>
  <c r="S12" i="10"/>
  <c r="U12" i="10" s="1"/>
  <c r="S13" i="10"/>
  <c r="U13" i="10" s="1"/>
  <c r="I3" i="10" l="1"/>
  <c r="I13" i="10"/>
  <c r="I9" i="10"/>
  <c r="I5" i="10"/>
  <c r="E4" i="10"/>
  <c r="E5" i="10"/>
  <c r="E6" i="10"/>
  <c r="E7" i="10"/>
  <c r="E8" i="10"/>
  <c r="E9" i="10"/>
  <c r="E10" i="10"/>
  <c r="E11" i="10"/>
  <c r="E12" i="10"/>
  <c r="E13" i="10"/>
  <c r="C3" i="10"/>
  <c r="E3" i="10"/>
  <c r="C5" i="10"/>
  <c r="C6" i="10"/>
  <c r="C7" i="10"/>
  <c r="C8" i="10"/>
  <c r="C9" i="10"/>
  <c r="C10" i="10"/>
  <c r="C11" i="10"/>
  <c r="C12" i="10"/>
  <c r="C13" i="10"/>
  <c r="C4" i="10"/>
  <c r="L13" i="10" l="1"/>
  <c r="L9" i="10"/>
  <c r="L5" i="10"/>
  <c r="I7" i="10"/>
  <c r="I11" i="10"/>
  <c r="L10" i="10"/>
  <c r="L6" i="10"/>
  <c r="L12" i="10"/>
  <c r="M12" i="10" s="1"/>
  <c r="L8" i="10"/>
  <c r="L4" i="10"/>
  <c r="L11" i="10"/>
  <c r="L7" i="10"/>
  <c r="I10" i="10"/>
  <c r="I6" i="10"/>
  <c r="I12" i="10"/>
  <c r="I8" i="10"/>
  <c r="I4" i="10"/>
  <c r="K3" i="7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6" i="8"/>
  <c r="K37" i="8"/>
  <c r="K3" i="8"/>
  <c r="K37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6" i="7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6" i="5"/>
  <c r="P3" i="5"/>
  <c r="M8" i="10" l="1"/>
  <c r="M13" i="10"/>
  <c r="M3" i="10"/>
  <c r="M4" i="10"/>
  <c r="M10" i="10"/>
  <c r="M9" i="10"/>
  <c r="M6" i="10"/>
  <c r="M5" i="10"/>
  <c r="M7" i="10"/>
  <c r="M11" i="10"/>
  <c r="C2" i="9"/>
  <c r="C29" i="9"/>
  <c r="Q4" i="7" l="1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" i="7"/>
  <c r="P3" i="7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" i="8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" i="5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19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E36" i="8"/>
  <c r="G3" i="8"/>
  <c r="G37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F37" i="8"/>
  <c r="B37" i="8"/>
  <c r="I37" i="8"/>
  <c r="J33" i="8" s="1"/>
  <c r="D37" i="8"/>
  <c r="K37" i="5"/>
  <c r="J37" i="5"/>
  <c r="J14" i="8" l="1"/>
  <c r="J30" i="8"/>
  <c r="J6" i="8"/>
  <c r="J22" i="8"/>
  <c r="J10" i="8"/>
  <c r="J26" i="8"/>
  <c r="J18" i="8"/>
  <c r="J34" i="8"/>
  <c r="E26" i="8"/>
  <c r="E5" i="8"/>
  <c r="E10" i="8"/>
  <c r="E21" i="8"/>
  <c r="E6" i="8"/>
  <c r="E17" i="8"/>
  <c r="E22" i="8"/>
  <c r="E33" i="8"/>
  <c r="E13" i="8"/>
  <c r="E18" i="8"/>
  <c r="E29" i="8"/>
  <c r="E34" i="8"/>
  <c r="E9" i="8"/>
  <c r="E14" i="8"/>
  <c r="E25" i="8"/>
  <c r="E30" i="8"/>
  <c r="C3" i="8"/>
  <c r="C5" i="8"/>
  <c r="H5" i="8" s="1"/>
  <c r="C34" i="8"/>
  <c r="C35" i="8"/>
  <c r="C20" i="8"/>
  <c r="C29" i="8"/>
  <c r="C17" i="8"/>
  <c r="C4" i="8"/>
  <c r="C12" i="8"/>
  <c r="C14" i="8"/>
  <c r="H14" i="8" s="1"/>
  <c r="C15" i="8"/>
  <c r="C36" i="8"/>
  <c r="H36" i="8" s="1"/>
  <c r="C30" i="8"/>
  <c r="C31" i="8"/>
  <c r="C8" i="8"/>
  <c r="C10" i="8"/>
  <c r="C11" i="8"/>
  <c r="C18" i="8"/>
  <c r="H18" i="8" s="1"/>
  <c r="C19" i="8"/>
  <c r="C21" i="8"/>
  <c r="H21" i="8" s="1"/>
  <c r="C13" i="8"/>
  <c r="H13" i="8" s="1"/>
  <c r="C24" i="8"/>
  <c r="C26" i="8"/>
  <c r="C27" i="8"/>
  <c r="C6" i="8"/>
  <c r="H6" i="8" s="1"/>
  <c r="C7" i="8"/>
  <c r="C9" i="8"/>
  <c r="C16" i="8"/>
  <c r="C22" i="8"/>
  <c r="C23" i="8"/>
  <c r="C28" i="8"/>
  <c r="C33" i="8"/>
  <c r="H33" i="8" s="1"/>
  <c r="C37" i="8"/>
  <c r="C25" i="8"/>
  <c r="C32" i="8"/>
  <c r="J7" i="8"/>
  <c r="J11" i="8"/>
  <c r="J15" i="8"/>
  <c r="J19" i="8"/>
  <c r="J23" i="8"/>
  <c r="J27" i="8"/>
  <c r="J31" i="8"/>
  <c r="J35" i="8"/>
  <c r="E3" i="8"/>
  <c r="J4" i="8"/>
  <c r="E7" i="8"/>
  <c r="J8" i="8"/>
  <c r="E11" i="8"/>
  <c r="J12" i="8"/>
  <c r="E15" i="8"/>
  <c r="J16" i="8"/>
  <c r="E19" i="8"/>
  <c r="J20" i="8"/>
  <c r="E23" i="8"/>
  <c r="J24" i="8"/>
  <c r="E27" i="8"/>
  <c r="J28" i="8"/>
  <c r="E31" i="8"/>
  <c r="J32" i="8"/>
  <c r="E35" i="8"/>
  <c r="J36" i="8"/>
  <c r="E37" i="8"/>
  <c r="E4" i="8"/>
  <c r="J5" i="8"/>
  <c r="E8" i="8"/>
  <c r="J9" i="8"/>
  <c r="E12" i="8"/>
  <c r="J13" i="8"/>
  <c r="E16" i="8"/>
  <c r="J17" i="8"/>
  <c r="E20" i="8"/>
  <c r="J21" i="8"/>
  <c r="E24" i="8"/>
  <c r="J25" i="8"/>
  <c r="E28" i="8"/>
  <c r="J29" i="8"/>
  <c r="E32" i="8"/>
  <c r="L37" i="5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" i="7"/>
  <c r="I3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" i="7"/>
  <c r="D37" i="7"/>
  <c r="G3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" i="7"/>
  <c r="B37" i="7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" i="5"/>
  <c r="O16" i="5"/>
  <c r="O28" i="5"/>
  <c r="O32" i="5"/>
  <c r="N37" i="5"/>
  <c r="P37" i="5" s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" i="5"/>
  <c r="C4" i="5"/>
  <c r="C5" i="5"/>
  <c r="C6" i="5"/>
  <c r="C7" i="5"/>
  <c r="F7" i="5" s="1"/>
  <c r="C8" i="5"/>
  <c r="C9" i="5"/>
  <c r="C10" i="5"/>
  <c r="C11" i="5"/>
  <c r="F11" i="5" s="1"/>
  <c r="C12" i="5"/>
  <c r="C13" i="5"/>
  <c r="C14" i="5"/>
  <c r="C15" i="5"/>
  <c r="F15" i="5" s="1"/>
  <c r="C16" i="5"/>
  <c r="C17" i="5"/>
  <c r="C18" i="5"/>
  <c r="C19" i="5"/>
  <c r="F19" i="5" s="1"/>
  <c r="C20" i="5"/>
  <c r="C21" i="5"/>
  <c r="C22" i="5"/>
  <c r="C23" i="5"/>
  <c r="F23" i="5" s="1"/>
  <c r="C24" i="5"/>
  <c r="C25" i="5"/>
  <c r="C26" i="5"/>
  <c r="C27" i="5"/>
  <c r="F27" i="5" s="1"/>
  <c r="C28" i="5"/>
  <c r="C29" i="5"/>
  <c r="C30" i="5"/>
  <c r="C31" i="5"/>
  <c r="F31" i="5" s="1"/>
  <c r="C32" i="5"/>
  <c r="C33" i="5"/>
  <c r="C34" i="5"/>
  <c r="C35" i="5"/>
  <c r="F35" i="5" s="1"/>
  <c r="C36" i="5"/>
  <c r="C3" i="5"/>
  <c r="F34" i="5" l="1"/>
  <c r="M34" i="5" s="1"/>
  <c r="F30" i="5"/>
  <c r="M30" i="5" s="1"/>
  <c r="F26" i="5"/>
  <c r="M26" i="5" s="1"/>
  <c r="F22" i="5"/>
  <c r="M22" i="5" s="1"/>
  <c r="F18" i="5"/>
  <c r="M18" i="5" s="1"/>
  <c r="F14" i="5"/>
  <c r="M14" i="5" s="1"/>
  <c r="F10" i="5"/>
  <c r="M10" i="5" s="1"/>
  <c r="F6" i="5"/>
  <c r="M6" i="5" s="1"/>
  <c r="F36" i="5"/>
  <c r="F32" i="5"/>
  <c r="F24" i="5"/>
  <c r="M24" i="5" s="1"/>
  <c r="F20" i="5"/>
  <c r="M20" i="5" s="1"/>
  <c r="F12" i="5"/>
  <c r="F8" i="5"/>
  <c r="M8" i="5" s="1"/>
  <c r="F4" i="5"/>
  <c r="O12" i="5"/>
  <c r="V32" i="5"/>
  <c r="F33" i="5"/>
  <c r="M33" i="5" s="1"/>
  <c r="F25" i="5"/>
  <c r="M25" i="5" s="1"/>
  <c r="F17" i="5"/>
  <c r="M17" i="5" s="1"/>
  <c r="F13" i="5"/>
  <c r="M13" i="5" s="1"/>
  <c r="F5" i="5"/>
  <c r="M5" i="5" s="1"/>
  <c r="M35" i="5"/>
  <c r="M31" i="5"/>
  <c r="M27" i="5"/>
  <c r="M23" i="5"/>
  <c r="M19" i="5"/>
  <c r="M15" i="5"/>
  <c r="M11" i="5"/>
  <c r="M7" i="5"/>
  <c r="O24" i="5"/>
  <c r="O8" i="5"/>
  <c r="V36" i="5"/>
  <c r="F3" i="5"/>
  <c r="M3" i="5" s="1"/>
  <c r="F29" i="5"/>
  <c r="M29" i="5" s="1"/>
  <c r="F21" i="5"/>
  <c r="M21" i="5" s="1"/>
  <c r="F9" i="5"/>
  <c r="M9" i="5" s="1"/>
  <c r="F28" i="5"/>
  <c r="M28" i="5" s="1"/>
  <c r="F16" i="5"/>
  <c r="M16" i="5" s="1"/>
  <c r="O36" i="5"/>
  <c r="O20" i="5"/>
  <c r="O4" i="5"/>
  <c r="M36" i="5"/>
  <c r="M32" i="5"/>
  <c r="M12" i="5"/>
  <c r="M4" i="5"/>
  <c r="V24" i="5"/>
  <c r="V16" i="5"/>
  <c r="V8" i="5"/>
  <c r="O33" i="5"/>
  <c r="O29" i="5"/>
  <c r="O25" i="5"/>
  <c r="O21" i="5"/>
  <c r="O17" i="5"/>
  <c r="O13" i="5"/>
  <c r="O9" i="5"/>
  <c r="O5" i="5"/>
  <c r="V3" i="5"/>
  <c r="V33" i="5"/>
  <c r="V29" i="5"/>
  <c r="V25" i="5"/>
  <c r="V21" i="5"/>
  <c r="V17" i="5"/>
  <c r="V13" i="5"/>
  <c r="V9" i="5"/>
  <c r="V5" i="5"/>
  <c r="V4" i="5"/>
  <c r="V7" i="5"/>
  <c r="V28" i="5"/>
  <c r="V20" i="5"/>
  <c r="V12" i="5"/>
  <c r="O35" i="5"/>
  <c r="O31" i="5"/>
  <c r="O27" i="5"/>
  <c r="O23" i="5"/>
  <c r="O19" i="5"/>
  <c r="O15" i="5"/>
  <c r="O11" i="5"/>
  <c r="O7" i="5"/>
  <c r="V35" i="5"/>
  <c r="V31" i="5"/>
  <c r="V27" i="5"/>
  <c r="V23" i="5"/>
  <c r="V19" i="5"/>
  <c r="V15" i="5"/>
  <c r="V11" i="5"/>
  <c r="O34" i="5"/>
  <c r="O30" i="5"/>
  <c r="O26" i="5"/>
  <c r="O22" i="5"/>
  <c r="O18" i="5"/>
  <c r="O14" i="5"/>
  <c r="O10" i="5"/>
  <c r="O6" i="5"/>
  <c r="O3" i="5"/>
  <c r="V34" i="5"/>
  <c r="V30" i="5"/>
  <c r="V26" i="5"/>
  <c r="V22" i="5"/>
  <c r="V18" i="5"/>
  <c r="V14" i="5"/>
  <c r="V10" i="5"/>
  <c r="V6" i="5"/>
  <c r="H10" i="8"/>
  <c r="H26" i="8"/>
  <c r="H32" i="8"/>
  <c r="H9" i="8"/>
  <c r="H17" i="8"/>
  <c r="H34" i="8"/>
  <c r="H25" i="8"/>
  <c r="H24" i="8"/>
  <c r="H29" i="8"/>
  <c r="H22" i="8"/>
  <c r="H30" i="8"/>
  <c r="H31" i="8"/>
  <c r="H23" i="8"/>
  <c r="H15" i="8"/>
  <c r="H7" i="8"/>
  <c r="H35" i="8"/>
  <c r="H20" i="8"/>
  <c r="H12" i="8"/>
  <c r="H28" i="8"/>
  <c r="H4" i="8"/>
  <c r="H27" i="8"/>
  <c r="H8" i="8"/>
  <c r="H19" i="8"/>
  <c r="H11" i="8"/>
  <c r="H16" i="8"/>
  <c r="C37" i="5"/>
  <c r="D14" i="4"/>
  <c r="D10" i="4"/>
  <c r="D4" i="4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3" i="1"/>
  <c r="P4" i="1"/>
  <c r="P5" i="1"/>
  <c r="P6" i="1"/>
  <c r="P7" i="1"/>
  <c r="P8" i="1"/>
  <c r="P9" i="1"/>
  <c r="P10" i="1"/>
  <c r="P11" i="1"/>
  <c r="P3" i="1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</calcChain>
</file>

<file path=xl/sharedStrings.xml><?xml version="1.0" encoding="utf-8"?>
<sst xmlns="http://schemas.openxmlformats.org/spreadsheetml/2006/main" count="569" uniqueCount="286">
  <si>
    <t>S51</t>
    <phoneticPr fontId="1"/>
  </si>
  <si>
    <t>S52</t>
    <phoneticPr fontId="1"/>
  </si>
  <si>
    <t>年度</t>
    <rPh sb="0" eb="2">
      <t>ネンド</t>
    </rPh>
    <phoneticPr fontId="1"/>
  </si>
  <si>
    <t>H1</t>
    <phoneticPr fontId="1"/>
  </si>
  <si>
    <t>H2</t>
    <phoneticPr fontId="1"/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</si>
  <si>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</si>
  <si>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</si>
  <si>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</si>
  <si>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</si>
  <si>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</si>
  <si>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</si>
  <si>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</si>
  <si>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</si>
  <si>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</si>
  <si>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</si>
  <si>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</si>
  <si>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</si>
  <si>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</si>
  <si>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</si>
  <si>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</si>
  <si>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</si>
  <si>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</si>
  <si>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</si>
  <si>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</si>
  <si>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</si>
  <si>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</si>
  <si>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</si>
  <si>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</si>
  <si>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</si>
  <si>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</si>
  <si>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</si>
  <si>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</si>
  <si>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H3</t>
  </si>
  <si>
    <t>H4</t>
  </si>
  <si>
    <t>H5</t>
  </si>
  <si>
    <t>H6</t>
  </si>
  <si>
    <t>H7</t>
  </si>
  <si>
    <t>H8</t>
  </si>
  <si>
    <t>H25</t>
    <phoneticPr fontId="1"/>
  </si>
  <si>
    <t>H26</t>
    <phoneticPr fontId="1"/>
  </si>
  <si>
    <t>人口(国勢調査，推計10月1日現在)</t>
    <rPh sb="0" eb="2">
      <t>ジンコウ</t>
    </rPh>
    <rPh sb="3" eb="5">
      <t>コクセイ</t>
    </rPh>
    <rPh sb="5" eb="7">
      <t>チョウサ</t>
    </rPh>
    <rPh sb="12" eb="13">
      <t>ガツ</t>
    </rPh>
    <rPh sb="14" eb="15">
      <t>ニチ</t>
    </rPh>
    <rPh sb="15" eb="17">
      <t>ゲンザイ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</si>
  <si>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</si>
  <si>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</si>
  <si>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</si>
  <si>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</si>
  <si>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県際収支ランキング（S60-H1，東京・兵庫・奈良・福岡除く)</t>
    <rPh sb="0" eb="1">
      <t>ケン</t>
    </rPh>
    <rPh sb="1" eb="4">
      <t>サイシュウシ</t>
    </rPh>
    <rPh sb="17" eb="19">
      <t>トウキョウ</t>
    </rPh>
    <rPh sb="20" eb="22">
      <t>ヒョウゴ</t>
    </rPh>
    <rPh sb="23" eb="25">
      <t>ナラ</t>
    </rPh>
    <rPh sb="26" eb="28">
      <t>フクオカ</t>
    </rPh>
    <rPh sb="28" eb="29">
      <t>ノゾ</t>
    </rPh>
    <phoneticPr fontId="1"/>
  </si>
  <si>
    <t>シェア</t>
    <phoneticPr fontId="1"/>
  </si>
  <si>
    <t>0 ～  4歳</t>
    <rPh sb="6" eb="7">
      <t>サイ</t>
    </rPh>
    <phoneticPr fontId="3"/>
  </si>
  <si>
    <t>5 ～  9歳</t>
    <rPh sb="6" eb="7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</si>
  <si>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</si>
  <si>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</si>
  <si>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</si>
  <si>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</si>
  <si>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</si>
  <si>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</si>
  <si>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</si>
  <si>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</si>
  <si>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</si>
  <si>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計</t>
    <rPh sb="0" eb="1">
      <t>ケイ</t>
    </rPh>
    <phoneticPr fontId="1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</si>
  <si>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</si>
  <si>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</si>
  <si>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</si>
  <si>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</si>
  <si>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</si>
  <si>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</si>
  <si>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</si>
  <si>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90歳以上</t>
    <rPh sb="2" eb="3">
      <t>サイ</t>
    </rPh>
    <rPh sb="3" eb="5">
      <t>イジョウ</t>
    </rPh>
    <phoneticPr fontId="3"/>
  </si>
  <si>
    <t>H12</t>
    <phoneticPr fontId="1"/>
  </si>
  <si>
    <t>H20</t>
    <phoneticPr fontId="1"/>
  </si>
  <si>
    <t>H3</t>
    <phoneticPr fontId="1"/>
  </si>
  <si>
    <t>変化率</t>
    <rPh sb="0" eb="3">
      <t>ヘンカリツ</t>
    </rPh>
    <phoneticPr fontId="1"/>
  </si>
  <si>
    <t>国</t>
    <rPh sb="0" eb="1">
      <t>クニ</t>
    </rPh>
    <phoneticPr fontId="1"/>
  </si>
  <si>
    <t>変化率</t>
    <rPh sb="0" eb="2">
      <t>ヘンカ</t>
    </rPh>
    <rPh sb="2" eb="3">
      <t>リツ</t>
    </rPh>
    <phoneticPr fontId="1"/>
  </si>
  <si>
    <t>国に占める割合</t>
    <rPh sb="0" eb="1">
      <t>クニ</t>
    </rPh>
    <rPh sb="2" eb="3">
      <t>シ</t>
    </rPh>
    <rPh sb="5" eb="7">
      <t>ワリアイ</t>
    </rPh>
    <phoneticPr fontId="1"/>
  </si>
  <si>
    <t>年度</t>
    <rPh sb="0" eb="2">
      <t>ネンド</t>
    </rPh>
    <phoneticPr fontId="1"/>
  </si>
  <si>
    <t>総数（15歳以上年齢）</t>
  </si>
  <si>
    <t>　　　うち農業</t>
  </si>
  <si>
    <t>　　Ｂ 漁業</t>
  </si>
  <si>
    <t>　　Ｃ 鉱業，採石業，砂利採取業</t>
  </si>
  <si>
    <t>　　Ｄ 建設業</t>
  </si>
  <si>
    <t>　　Ｅ 製造業</t>
  </si>
  <si>
    <t>　　Ｆ 電気・ガス・熱供給・水道業</t>
  </si>
  <si>
    <t>　　Ｇ 情報通信業</t>
  </si>
  <si>
    <t>　　Ｈ 運輸業，郵便業</t>
  </si>
  <si>
    <t>　　Ｉ 卸売業，小売業</t>
  </si>
  <si>
    <t>　　Ｊ 金融業，保険業</t>
  </si>
  <si>
    <t>　　Ｋ 不動産業，物品賃貸業</t>
  </si>
  <si>
    <t>　　Ｌ 学術研究，専門・技術サービス業</t>
  </si>
  <si>
    <t>　　Ｍ 宿泊業，飲食サービス業</t>
  </si>
  <si>
    <t>　　Ｎ 生活関連サービス業，娯楽業</t>
  </si>
  <si>
    <t>　　Ｏ 教育，学習支援業</t>
  </si>
  <si>
    <t>　　Ｐ 医療，福祉</t>
  </si>
  <si>
    <t>　　Ｑ 複合サービス事業</t>
  </si>
  <si>
    <t>　　Ｒ サービス業（他に分類されないもの）</t>
  </si>
  <si>
    <t>　　Ｓ 公務（他に分類されるものを除く）</t>
  </si>
  <si>
    <t>　　Ｔ 分類不能の産業</t>
  </si>
  <si>
    <t>H22</t>
    <phoneticPr fontId="1"/>
  </si>
  <si>
    <t xml:space="preserve">漁業    </t>
  </si>
  <si>
    <t xml:space="preserve">鉱業    </t>
  </si>
  <si>
    <t xml:space="preserve">建設業    </t>
  </si>
  <si>
    <t xml:space="preserve">製造業    </t>
  </si>
  <si>
    <t xml:space="preserve">電気・ガス・熱供給・水道業 </t>
  </si>
  <si>
    <t xml:space="preserve">運輸・通信業    </t>
  </si>
  <si>
    <t xml:space="preserve">卸売・小売業，飲食店    </t>
  </si>
  <si>
    <t xml:space="preserve">金融・保険業    </t>
  </si>
  <si>
    <t xml:space="preserve">不動産業    </t>
  </si>
  <si>
    <t xml:space="preserve">サービス業    </t>
  </si>
  <si>
    <t xml:space="preserve">公務（他に分類されないもの）    </t>
  </si>
  <si>
    <t xml:space="preserve">分類不能の産業    </t>
  </si>
  <si>
    <t>S60</t>
    <phoneticPr fontId="1"/>
  </si>
  <si>
    <t>Ａ農業</t>
  </si>
  <si>
    <t>Ｂ林業</t>
  </si>
  <si>
    <t>Ｃ漁業</t>
  </si>
  <si>
    <t>Ｄ鉱業</t>
  </si>
  <si>
    <t>Ｅ建設業</t>
  </si>
  <si>
    <t>Ｆ製造業</t>
  </si>
  <si>
    <t>Ｇ電気・ガス・熱供給・水道業</t>
  </si>
  <si>
    <t>Ｈ運輸・通信業</t>
  </si>
  <si>
    <t>Ｉ卸売・小売業，飲食店</t>
  </si>
  <si>
    <t>Ｊ金融・保険業</t>
  </si>
  <si>
    <t>Ｋ不動産業</t>
  </si>
  <si>
    <t>Ｌサービス業</t>
  </si>
  <si>
    <t>Ｍ公務（他に分類されないもの）</t>
  </si>
  <si>
    <t>Ｎ分類不能の産業</t>
  </si>
  <si>
    <t>農業</t>
    <rPh sb="0" eb="2">
      <t>ノウギョウ</t>
    </rPh>
    <phoneticPr fontId="1"/>
  </si>
  <si>
    <t>林業</t>
    <rPh sb="0" eb="2">
      <t>リンギョウ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</si>
  <si>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</si>
  <si>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分類不能</t>
    <rPh sb="0" eb="2">
      <t>ブンルイ</t>
    </rPh>
    <rPh sb="2" eb="4">
      <t>フノウ</t>
    </rPh>
    <phoneticPr fontId="1"/>
  </si>
  <si>
    <t>第1次産業(農業・林業・漁業)</t>
    <rPh sb="0" eb="1">
      <t>ダイ</t>
    </rPh>
    <rPh sb="2" eb="3">
      <t>ジ</t>
    </rPh>
    <rPh sb="3" eb="5">
      <t>サンギョウ</t>
    </rPh>
    <rPh sb="6" eb="8">
      <t>ノウギョウ</t>
    </rPh>
    <rPh sb="9" eb="11">
      <t>リンギョウ</t>
    </rPh>
    <rPh sb="12" eb="14">
      <t>ギョギョウ</t>
    </rPh>
    <phoneticPr fontId="1"/>
  </si>
  <si>
    <t>第2次産業(鉱業・建設業・製造業)</t>
    <rPh sb="0" eb="1">
      <t>ダイ</t>
    </rPh>
    <rPh sb="2" eb="3">
      <t>ジ</t>
    </rPh>
    <rPh sb="3" eb="5">
      <t>サンギョウ</t>
    </rPh>
    <rPh sb="6" eb="8">
      <t>コウギョウ</t>
    </rPh>
    <rPh sb="9" eb="12">
      <t>ケンセツギョウ</t>
    </rPh>
    <rPh sb="13" eb="16">
      <t>セイゾウギョウ</t>
    </rPh>
    <phoneticPr fontId="1"/>
  </si>
  <si>
    <t>H22</t>
    <phoneticPr fontId="1"/>
  </si>
  <si>
    <t>H12</t>
    <phoneticPr fontId="1"/>
  </si>
  <si>
    <t>S60</t>
    <phoneticPr fontId="1"/>
  </si>
  <si>
    <t>農林水産業</t>
  </si>
  <si>
    <t>鉱業</t>
  </si>
  <si>
    <t>飲食料品</t>
    <rPh sb="0" eb="1">
      <t>イン</t>
    </rPh>
    <phoneticPr fontId="4"/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</si>
  <si>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</si>
  <si>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</si>
  <si>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</si>
  <si>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</si>
  <si>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</si>
  <si>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</si>
  <si>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</si>
  <si>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</si>
  <si>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</si>
  <si>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</si>
  <si>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情報・通信機器</t>
    <rPh sb="0" eb="2">
      <t>ジョウホウ</t>
    </rPh>
    <rPh sb="3" eb="5">
      <t>ツウシン</t>
    </rPh>
    <rPh sb="5" eb="7">
      <t>キキ</t>
    </rPh>
    <phoneticPr fontId="4"/>
  </si>
  <si>
    <t>電子部品</t>
    <rPh sb="0" eb="2">
      <t>デンシ</t>
    </rPh>
    <rPh sb="2" eb="4">
      <t>ブヒン</t>
    </rPh>
    <phoneticPr fontId="4"/>
  </si>
  <si>
    <t>輸送機械</t>
  </si>
  <si>
    <t>精密機械</t>
  </si>
  <si>
    <t>その他の製造工業製品</t>
  </si>
  <si>
    <t>建設</t>
  </si>
  <si>
    <t>電力・ガス・熱供給業</t>
  </si>
  <si>
    <t>水道・廃棄物処理</t>
  </si>
  <si>
    <t>商業</t>
  </si>
  <si>
    <t>金融・保険</t>
  </si>
  <si>
    <t>不動産</t>
  </si>
  <si>
    <t>運輸</t>
  </si>
  <si>
    <t>情報通信</t>
    <rPh sb="0" eb="2">
      <t>ジョウホウ</t>
    </rPh>
    <rPh sb="2" eb="4">
      <t>ツウシン</t>
    </rPh>
    <phoneticPr fontId="4"/>
  </si>
  <si>
    <t>公務</t>
  </si>
  <si>
    <t>教育・研究</t>
  </si>
  <si>
    <t>医療・保健・社会保障・介護</t>
    <rPh sb="11" eb="13">
      <t>カイゴ</t>
    </rPh>
    <phoneticPr fontId="4"/>
  </si>
  <si>
    <t>その他の公共サービス</t>
  </si>
  <si>
    <t>対事業所サービス</t>
  </si>
  <si>
    <t>対個人サービス</t>
  </si>
  <si>
    <t>事務用品</t>
  </si>
  <si>
    <t>分類不明</t>
  </si>
  <si>
    <t>徳島</t>
    <rPh sb="0" eb="2">
      <t>トクシマ</t>
    </rPh>
    <phoneticPr fontId="1"/>
  </si>
  <si>
    <t>全国</t>
    <rPh sb="0" eb="2">
      <t>ゼンコク</t>
    </rPh>
    <phoneticPr fontId="1"/>
  </si>
  <si>
    <t>生産額</t>
    <rPh sb="0" eb="3">
      <t>セイサンガク</t>
    </rPh>
    <phoneticPr fontId="1"/>
  </si>
  <si>
    <t>構成比</t>
    <rPh sb="0" eb="3">
      <t>コウセイヒ</t>
    </rPh>
    <phoneticPr fontId="1"/>
  </si>
  <si>
    <t>特化係数</t>
    <rPh sb="0" eb="2">
      <t>トッカ</t>
    </rPh>
    <rPh sb="2" eb="4">
      <t>ケイスウ</t>
    </rPh>
    <phoneticPr fontId="1"/>
  </si>
  <si>
    <t>合計</t>
    <rPh sb="0" eb="2">
      <t>ゴウケイ</t>
    </rPh>
    <phoneticPr fontId="1"/>
  </si>
  <si>
    <t>（控除）移輸入</t>
  </si>
  <si>
    <t>県内需要合計</t>
  </si>
  <si>
    <t>自立率（1-移輸入額/県内需要合計）</t>
    <rPh sb="0" eb="2">
      <t>ジリツ</t>
    </rPh>
    <rPh sb="2" eb="3">
      <t>リツ</t>
    </rPh>
    <phoneticPr fontId="1"/>
  </si>
  <si>
    <t>自立率(国内生産額/需要合計)</t>
    <rPh sb="0" eb="2">
      <t>ジリツ</t>
    </rPh>
    <rPh sb="2" eb="3">
      <t>リツ</t>
    </rPh>
    <rPh sb="4" eb="6">
      <t>コクナイ</t>
    </rPh>
    <rPh sb="6" eb="9">
      <t>セイサンガク</t>
    </rPh>
    <rPh sb="10" eb="12">
      <t>ジュヨウ</t>
    </rPh>
    <rPh sb="12" eb="14">
      <t>ゴウケイ</t>
    </rPh>
    <phoneticPr fontId="1"/>
  </si>
  <si>
    <t>国内生産額</t>
  </si>
  <si>
    <t>需要合計</t>
  </si>
  <si>
    <t>従業員総数</t>
    <rPh sb="0" eb="3">
      <t>ジュウギョウイン</t>
    </rPh>
    <rPh sb="3" eb="5">
      <t>ソウスウ</t>
    </rPh>
    <phoneticPr fontId="1"/>
  </si>
  <si>
    <t>修正特化係数</t>
    <rPh sb="0" eb="2">
      <t>シュウセイ</t>
    </rPh>
    <rPh sb="2" eb="4">
      <t>トッカ</t>
    </rPh>
    <rPh sb="4" eb="6">
      <t>ケイスウ</t>
    </rPh>
    <phoneticPr fontId="1"/>
  </si>
  <si>
    <t>従業員比率</t>
    <rPh sb="0" eb="3">
      <t>ジュウギョウイン</t>
    </rPh>
    <rPh sb="3" eb="5">
      <t>ヒリツ</t>
    </rPh>
    <phoneticPr fontId="1"/>
  </si>
  <si>
    <t>対数-修正特化係数</t>
    <rPh sb="0" eb="2">
      <t>タイスウ</t>
    </rPh>
    <rPh sb="3" eb="5">
      <t>シュウセイ</t>
    </rPh>
    <rPh sb="5" eb="7">
      <t>トッカ</t>
    </rPh>
    <rPh sb="7" eb="9">
      <t>ケイスウ</t>
    </rPh>
    <phoneticPr fontId="1"/>
  </si>
  <si>
    <t>県内生産額</t>
  </si>
  <si>
    <t>農業</t>
  </si>
  <si>
    <t>林業</t>
  </si>
  <si>
    <t>漁業</t>
  </si>
  <si>
    <t>食料品</t>
  </si>
  <si>
    <t>電力・ガス・熱供給</t>
  </si>
  <si>
    <t>通信・放送</t>
  </si>
  <si>
    <t>医療・保健・社会保障</t>
  </si>
  <si>
    <t>国内生産額</t>
    <rPh sb="0" eb="1">
      <t>クニ</t>
    </rPh>
    <phoneticPr fontId="1"/>
  </si>
  <si>
    <t>自足率</t>
    <rPh sb="0" eb="2">
      <t>ジソク</t>
    </rPh>
    <rPh sb="2" eb="3">
      <t>リツ</t>
    </rPh>
    <phoneticPr fontId="1"/>
  </si>
  <si>
    <t>需要計</t>
    <rPh sb="0" eb="2">
      <t>ジュヨウ</t>
    </rPh>
    <rPh sb="2" eb="3">
      <t>ケイ</t>
    </rPh>
    <phoneticPr fontId="1"/>
  </si>
  <si>
    <t>徳島_従業員数(国勢調査)</t>
    <rPh sb="0" eb="2">
      <t>トクシマ</t>
    </rPh>
    <rPh sb="3" eb="6">
      <t>ジュウギョウイン</t>
    </rPh>
    <rPh sb="6" eb="7">
      <t>スウ</t>
    </rPh>
    <rPh sb="8" eb="10">
      <t>コクセイ</t>
    </rPh>
    <rPh sb="10" eb="12">
      <t>チョウサ</t>
    </rPh>
    <phoneticPr fontId="1"/>
  </si>
  <si>
    <t>対数ー修正特化係数</t>
    <rPh sb="0" eb="2">
      <t>タイスウ</t>
    </rPh>
    <rPh sb="3" eb="5">
      <t>シュウセイ</t>
    </rPh>
    <rPh sb="5" eb="7">
      <t>トッカ</t>
    </rPh>
    <rPh sb="7" eb="9">
      <t>ケイスウ</t>
    </rPh>
    <phoneticPr fontId="1"/>
  </si>
  <si>
    <t>特化係数順位</t>
    <rPh sb="0" eb="2">
      <t>トッカ</t>
    </rPh>
    <rPh sb="2" eb="4">
      <t>ケイスウ</t>
    </rPh>
    <rPh sb="4" eb="6">
      <t>ジュンイ</t>
    </rPh>
    <phoneticPr fontId="1"/>
  </si>
  <si>
    <t>就業者割合ー順位</t>
    <rPh sb="0" eb="3">
      <t>シュウギョウシャ</t>
    </rPh>
    <rPh sb="3" eb="5">
      <t>ワリアイ</t>
    </rPh>
    <rPh sb="6" eb="8">
      <t>ジュンイ</t>
    </rPh>
    <phoneticPr fontId="1"/>
  </si>
  <si>
    <t>14/34</t>
    <phoneticPr fontId="1"/>
  </si>
  <si>
    <t>本州四国連絡高速道路(株)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1" eb="12">
      <t>カブ</t>
    </rPh>
    <phoneticPr fontId="1"/>
  </si>
  <si>
    <t>26年度</t>
    <rPh sb="2" eb="4">
      <t>ネンド</t>
    </rPh>
    <phoneticPr fontId="1"/>
  </si>
  <si>
    <t>25年度</t>
    <rPh sb="2" eb="4">
      <t>ネンド</t>
    </rPh>
    <phoneticPr fontId="1"/>
  </si>
  <si>
    <t>24年度</t>
    <rPh sb="2" eb="4">
      <t>ネンド</t>
    </rPh>
    <phoneticPr fontId="1"/>
  </si>
  <si>
    <t>23年度</t>
    <rPh sb="2" eb="4">
      <t>ネンド</t>
    </rPh>
    <phoneticPr fontId="1"/>
  </si>
  <si>
    <t>22年度</t>
    <rPh sb="2" eb="4">
      <t>ネンド</t>
    </rPh>
    <phoneticPr fontId="1"/>
  </si>
  <si>
    <t>21年度</t>
    <rPh sb="2" eb="4">
      <t>ネンド</t>
    </rPh>
    <phoneticPr fontId="1"/>
  </si>
  <si>
    <t>20年度</t>
    <rPh sb="2" eb="4">
      <t>ネンド</t>
    </rPh>
    <phoneticPr fontId="1"/>
  </si>
  <si>
    <t>19年度</t>
    <rPh sb="2" eb="4">
      <t>ネンド</t>
    </rPh>
    <phoneticPr fontId="1"/>
  </si>
  <si>
    <t>18年度</t>
    <rPh sb="2" eb="4">
      <t>ネンド</t>
    </rPh>
    <phoneticPr fontId="1"/>
  </si>
  <si>
    <t>17年度</t>
    <rPh sb="2" eb="4">
      <t>ネンド</t>
    </rPh>
    <phoneticPr fontId="1"/>
  </si>
  <si>
    <t>16年度</t>
    <rPh sb="2" eb="4">
      <t>ネンド</t>
    </rPh>
    <phoneticPr fontId="1"/>
  </si>
  <si>
    <t>15年度</t>
    <rPh sb="2" eb="4">
      <t>ネンド</t>
    </rPh>
    <phoneticPr fontId="1"/>
  </si>
  <si>
    <t>14年度</t>
    <rPh sb="2" eb="4">
      <t>ネンド</t>
    </rPh>
    <phoneticPr fontId="1"/>
  </si>
  <si>
    <t>13年度</t>
    <rPh sb="2" eb="4">
      <t>ネンド</t>
    </rPh>
    <phoneticPr fontId="1"/>
  </si>
  <si>
    <t>12年度</t>
    <rPh sb="2" eb="4">
      <t>ネンド</t>
    </rPh>
    <phoneticPr fontId="1"/>
  </si>
  <si>
    <t>11年度</t>
    <rPh sb="2" eb="4">
      <t>ネンド</t>
    </rPh>
    <phoneticPr fontId="1"/>
  </si>
  <si>
    <t>10年度</t>
    <rPh sb="2" eb="4">
      <t>ネンド</t>
    </rPh>
    <phoneticPr fontId="1"/>
  </si>
  <si>
    <t>9年度</t>
    <rPh sb="1" eb="3">
      <t>ネンド</t>
    </rPh>
    <phoneticPr fontId="1"/>
  </si>
  <si>
    <t>8年度</t>
    <rPh sb="1" eb="3">
      <t>ネンド</t>
    </rPh>
    <phoneticPr fontId="1"/>
  </si>
  <si>
    <t>7年度</t>
    <rPh sb="1" eb="3">
      <t>ネンド</t>
    </rPh>
    <phoneticPr fontId="1"/>
  </si>
  <si>
    <t>6年度</t>
    <rPh sb="1" eb="3">
      <t>ネンド</t>
    </rPh>
    <phoneticPr fontId="1"/>
  </si>
  <si>
    <t>5年度</t>
    <rPh sb="1" eb="3">
      <t>ネンド</t>
    </rPh>
    <phoneticPr fontId="1"/>
  </si>
  <si>
    <t>4年度</t>
    <rPh sb="1" eb="3">
      <t>ネンド</t>
    </rPh>
    <phoneticPr fontId="1"/>
  </si>
  <si>
    <t>3年度</t>
    <rPh sb="1" eb="3">
      <t>ネンド</t>
    </rPh>
    <phoneticPr fontId="1"/>
  </si>
  <si>
    <t>2年度</t>
    <rPh sb="1" eb="3">
      <t>ネンド</t>
    </rPh>
    <phoneticPr fontId="1"/>
  </si>
  <si>
    <t>元年度</t>
    <rPh sb="0" eb="2">
      <t>ガンネン</t>
    </rPh>
    <rPh sb="2" eb="3">
      <t>ド</t>
    </rPh>
    <phoneticPr fontId="1"/>
  </si>
  <si>
    <t>S63</t>
    <phoneticPr fontId="1"/>
  </si>
  <si>
    <t>S63年度</t>
    <rPh sb="3" eb="4">
      <t>ネン</t>
    </rPh>
    <rPh sb="4" eb="5">
      <t>ド</t>
    </rPh>
    <phoneticPr fontId="1"/>
  </si>
  <si>
    <t>S62年度</t>
    <rPh sb="3" eb="5">
      <t>ネンド</t>
    </rPh>
    <phoneticPr fontId="1"/>
  </si>
  <si>
    <t>大鳴門橋通行台数</t>
    <rPh sb="0" eb="4">
      <t>オオナルトキョウ</t>
    </rPh>
    <rPh sb="4" eb="6">
      <t>ツウコウ</t>
    </rPh>
    <rPh sb="6" eb="8">
      <t>ダイスウ</t>
    </rPh>
    <phoneticPr fontId="1"/>
  </si>
  <si>
    <t>徳島</t>
    <rPh sb="0" eb="2">
      <t>トクシマ</t>
    </rPh>
    <phoneticPr fontId="1"/>
  </si>
  <si>
    <t>生産性</t>
    <rPh sb="0" eb="2">
      <t>セイサン</t>
    </rPh>
    <rPh sb="2" eb="3">
      <t>セイ</t>
    </rPh>
    <phoneticPr fontId="1"/>
  </si>
  <si>
    <t>生産性</t>
    <rPh sb="0" eb="3">
      <t>セイサンセイ</t>
    </rPh>
    <phoneticPr fontId="1"/>
  </si>
  <si>
    <t>H6</t>
    <phoneticPr fontId="1"/>
  </si>
  <si>
    <t>H9</t>
    <phoneticPr fontId="1"/>
  </si>
  <si>
    <t>H11</t>
    <phoneticPr fontId="1"/>
  </si>
  <si>
    <t>H14</t>
    <phoneticPr fontId="1"/>
  </si>
  <si>
    <t>H19</t>
    <phoneticPr fontId="1"/>
  </si>
  <si>
    <t>H16</t>
    <phoneticPr fontId="1"/>
  </si>
  <si>
    <t>事業所</t>
    <rPh sb="0" eb="3">
      <t>ジギョウショ</t>
    </rPh>
    <phoneticPr fontId="1"/>
  </si>
  <si>
    <t>実数</t>
    <rPh sb="0" eb="2">
      <t>ジッスウ</t>
    </rPh>
    <phoneticPr fontId="1"/>
  </si>
  <si>
    <t>増減率</t>
    <rPh sb="0" eb="2">
      <t>ゾウゲン</t>
    </rPh>
    <rPh sb="2" eb="3">
      <t>リツ</t>
    </rPh>
    <phoneticPr fontId="1"/>
  </si>
  <si>
    <t>大型小売店舗販売額</t>
    <rPh sb="0" eb="2">
      <t>オオガタ</t>
    </rPh>
    <rPh sb="2" eb="4">
      <t>コウリ</t>
    </rPh>
    <rPh sb="4" eb="6">
      <t>テンポ</t>
    </rPh>
    <rPh sb="6" eb="9">
      <t>ハンバイガク</t>
    </rPh>
    <phoneticPr fontId="1"/>
  </si>
  <si>
    <t>H24</t>
    <phoneticPr fontId="1"/>
  </si>
  <si>
    <t>商業統計調査(小売業)</t>
    <rPh sb="0" eb="2">
      <t>ショウギョウ</t>
    </rPh>
    <rPh sb="2" eb="4">
      <t>トウケイ</t>
    </rPh>
    <rPh sb="4" eb="6">
      <t>チョウサ</t>
    </rPh>
    <rPh sb="7" eb="10">
      <t>コウリギョウ</t>
    </rPh>
    <phoneticPr fontId="1"/>
  </si>
  <si>
    <t>1985を基準</t>
    <rPh sb="5" eb="7">
      <t>キジュン</t>
    </rPh>
    <phoneticPr fontId="1"/>
  </si>
  <si>
    <t>人口</t>
    <rPh sb="0" eb="2">
      <t>ジンコウ</t>
    </rPh>
    <phoneticPr fontId="1"/>
  </si>
  <si>
    <t>年間販売額(百万円)</t>
    <rPh sb="0" eb="2">
      <t>ネンカン</t>
    </rPh>
    <rPh sb="2" eb="5">
      <t>ハンバイガク</t>
    </rPh>
    <rPh sb="6" eb="7">
      <t>ヒャク</t>
    </rPh>
    <rPh sb="7" eb="8">
      <t>マン</t>
    </rPh>
    <rPh sb="8" eb="9">
      <t>エン</t>
    </rPh>
    <phoneticPr fontId="1"/>
  </si>
  <si>
    <t>変化率</t>
    <rPh sb="0" eb="3">
      <t>ヘンカリツ</t>
    </rPh>
    <phoneticPr fontId="1"/>
  </si>
  <si>
    <t>消費者物価指数(年平均,H22=100)</t>
    <rPh sb="0" eb="3">
      <t>ショウヒシャ</t>
    </rPh>
    <rPh sb="3" eb="5">
      <t>ブッカ</t>
    </rPh>
    <rPh sb="5" eb="7">
      <t>シスウ</t>
    </rPh>
    <rPh sb="8" eb="11">
      <t>ネンヘイキン</t>
    </rPh>
    <phoneticPr fontId="1"/>
  </si>
  <si>
    <t>90.4</t>
  </si>
  <si>
    <t>91.9</t>
  </si>
  <si>
    <t>99.0</t>
  </si>
  <si>
    <t>100.7</t>
  </si>
  <si>
    <t>101.1</t>
  </si>
  <si>
    <t>102.4</t>
  </si>
  <si>
    <t>100.1</t>
  </si>
  <si>
    <t>100.0</t>
  </si>
  <si>
    <t>99.6</t>
  </si>
  <si>
    <t>99.5</t>
  </si>
  <si>
    <t>実質</t>
    <rPh sb="0" eb="2">
      <t>ジッシツ</t>
    </rPh>
    <phoneticPr fontId="1"/>
  </si>
  <si>
    <t>吸引力係数</t>
    <rPh sb="0" eb="3">
      <t>キュウインリョク</t>
    </rPh>
    <rPh sb="3" eb="5">
      <t>ケイスウ</t>
    </rPh>
    <phoneticPr fontId="1"/>
  </si>
  <si>
    <t>1年間平均通行台数</t>
    <rPh sb="1" eb="3">
      <t>ネンカン</t>
    </rPh>
    <rPh sb="3" eb="5">
      <t>ヘイキン</t>
    </rPh>
    <rPh sb="5" eb="7">
      <t>ツウコウ</t>
    </rPh>
    <rPh sb="7" eb="9">
      <t>ダイスウ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</si>
  <si>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</si>
  <si>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</si>
  <si>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年齢階級別人口移動</t>
    <rPh sb="0" eb="2">
      <t>ネンレイ</t>
    </rPh>
    <rPh sb="2" eb="5">
      <t>カイキュウベツ</t>
    </rPh>
    <rPh sb="5" eb="7">
      <t>ジンコウ</t>
    </rPh>
    <rPh sb="7" eb="9">
      <t>イドウ</t>
    </rPh>
    <phoneticPr fontId="1"/>
  </si>
  <si>
    <t>全国</t>
    <rPh sb="0" eb="2">
      <t>ゼンコク</t>
    </rPh>
    <phoneticPr fontId="1"/>
  </si>
  <si>
    <t>国勢調査</t>
  </si>
  <si>
    <t>国勢調査</t>
    <rPh sb="0" eb="2">
      <t>コクセイ</t>
    </rPh>
    <rPh sb="2" eb="4">
      <t>チョウサ</t>
    </rPh>
    <phoneticPr fontId="1"/>
  </si>
  <si>
    <t>A 農業，林業</t>
    <phoneticPr fontId="1"/>
  </si>
  <si>
    <t>実質</t>
    <rPh sb="0" eb="2">
      <t>ジッシツ</t>
    </rPh>
    <phoneticPr fontId="1"/>
  </si>
  <si>
    <t>販売額</t>
    <rPh sb="0" eb="2">
      <t>ハンバイ</t>
    </rPh>
    <rPh sb="2" eb="3">
      <t>ガク</t>
    </rPh>
    <phoneticPr fontId="1"/>
  </si>
  <si>
    <t>人口当たりの小売販売額</t>
    <rPh sb="0" eb="2">
      <t>ジンコウ</t>
    </rPh>
    <rPh sb="2" eb="3">
      <t>ア</t>
    </rPh>
    <rPh sb="6" eb="8">
      <t>コウ</t>
    </rPh>
    <rPh sb="8" eb="11">
      <t>ハンバイガク</t>
    </rPh>
    <phoneticPr fontId="1"/>
  </si>
  <si>
    <t>雇用力</t>
    <rPh sb="0" eb="3">
      <t>コヨウリョク</t>
    </rPh>
    <phoneticPr fontId="1"/>
  </si>
  <si>
    <t>修正対数特化係数</t>
    <rPh sb="0" eb="2">
      <t>シュウセイ</t>
    </rPh>
    <rPh sb="2" eb="4">
      <t>タイスウ</t>
    </rPh>
    <rPh sb="4" eb="6">
      <t>トッカ</t>
    </rPh>
    <rPh sb="6" eb="8">
      <t>ケイスウ</t>
    </rPh>
    <phoneticPr fontId="1"/>
  </si>
  <si>
    <t>順位</t>
    <rPh sb="0" eb="2">
      <t>ジュンイ</t>
    </rPh>
    <phoneticPr fontId="1"/>
  </si>
  <si>
    <t>就業者</t>
    <rPh sb="0" eb="3">
      <t>シュウギョウシャ</t>
    </rPh>
    <phoneticPr fontId="1"/>
  </si>
  <si>
    <t>空白：基準が変更のため比較できない</t>
    <rPh sb="0" eb="2">
      <t>クウハク</t>
    </rPh>
    <rPh sb="3" eb="5">
      <t>キジュン</t>
    </rPh>
    <rPh sb="6" eb="8">
      <t>ヘンコウ</t>
    </rPh>
    <rPh sb="11" eb="13">
      <t>ヒカク</t>
    </rPh>
    <phoneticPr fontId="1"/>
  </si>
  <si>
    <t>県民経済計算(実質)徳島県</t>
    <rPh sb="0" eb="2">
      <t>ケンミン</t>
    </rPh>
    <rPh sb="2" eb="4">
      <t>ケイザイ</t>
    </rPh>
    <rPh sb="4" eb="6">
      <t>ケイサン</t>
    </rPh>
    <rPh sb="7" eb="9">
      <t>ジッシツ</t>
    </rPh>
    <rPh sb="10" eb="13">
      <t>トクシマケン</t>
    </rPh>
    <phoneticPr fontId="1"/>
  </si>
  <si>
    <t>変化(S60-H26)</t>
    <rPh sb="0" eb="2">
      <t>ヘンカ</t>
    </rPh>
    <phoneticPr fontId="1"/>
  </si>
  <si>
    <t>社会移動(人口移動調査)</t>
    <rPh sb="0" eb="2">
      <t>シャカイ</t>
    </rPh>
    <rPh sb="2" eb="4">
      <t>イドウ</t>
    </rPh>
    <rPh sb="5" eb="7">
      <t>ジンコウ</t>
    </rPh>
    <rPh sb="7" eb="9">
      <t>イドウ</t>
    </rPh>
    <rPh sb="9" eb="11">
      <t>チョウサ</t>
    </rPh>
    <phoneticPr fontId="1"/>
  </si>
  <si>
    <t>産業集計</t>
    <rPh sb="0" eb="2">
      <t>サンギョウ</t>
    </rPh>
    <rPh sb="2" eb="4">
      <t>シュウケイ</t>
    </rPh>
    <phoneticPr fontId="1"/>
  </si>
  <si>
    <t>S60産業連関表</t>
    <rPh sb="3" eb="5">
      <t>サンギョウ</t>
    </rPh>
    <rPh sb="5" eb="8">
      <t>レンカンヒョウ</t>
    </rPh>
    <phoneticPr fontId="1"/>
  </si>
  <si>
    <t>H7産業連関表</t>
    <phoneticPr fontId="1"/>
  </si>
  <si>
    <t>H17産業連関表</t>
    <phoneticPr fontId="1"/>
  </si>
  <si>
    <t>徳島</t>
    <rPh sb="0" eb="2">
      <t>トクシマ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</si>
</sst>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 ###,###,###,###,##0;&quot;-&quot;###,###,###,###,##0"/>
    <numFmt numFmtId="177" formatCode="\ ###,###,###,###,##0.0;&quot;-&quot;###,###,###,###,##0.0"/>
    <numFmt numFmtId="178" formatCode="\ ##0.0;&quot;-&quot;##0.0"/>
    <numFmt numFmtId="179" formatCode="##,###,##0;&quot;-&quot;#,###,##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" fillId="0" borderId="0"/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2" quotePrefix="1" applyNumberFormat="1" applyFont="1" applyFill="1" applyBorder="1" applyAlignment="1">
      <alignment horizontal="right"/>
    </xf>
    <xf numFmtId="178" fontId="5" fillId="0" borderId="0" xfId="2" quotePrefix="1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0" fillId="0" borderId="0" xfId="0" applyFill="1"/>
    <xf numFmtId="179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76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</cellXfs>
  <cellStyles count="11">
    <cellStyle name="タイトル 2" xfId="9"/>
    <cellStyle name="桁区切り 2" xfId="5"/>
    <cellStyle name="桁区切り 2 2" xfId="10"/>
    <cellStyle name="桁区切り 3" xfId="4"/>
    <cellStyle name="桁区切り 4" xfId="1"/>
    <cellStyle name="標準" xfId="0" builtinId="0"/>
    <cellStyle name="標準 2" xfId="6"/>
    <cellStyle name="標準 2 2" xfId="7"/>
    <cellStyle name="標準 3" xfId="8"/>
    <cellStyle name="標準 4" xfId="3"/>
    <cellStyle name="標準_第7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21360309128025665"/>
          <c:w val="0.90286351706036749"/>
          <c:h val="0.6382487605715951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人口・県民経済!$A$13:$A$40</c:f>
              <c:strCache>
                <c:ptCount val="28"/>
                <c:pt idx="0">
                  <c:v>S60</c:v>
                </c:pt>
                <c:pt idx="1">
                  <c:v>S61</c:v>
                </c:pt>
                <c:pt idx="2">
                  <c:v>S62</c:v>
                </c:pt>
                <c:pt idx="3">
                  <c:v>S63</c:v>
                </c:pt>
                <c:pt idx="4">
                  <c:v>H1</c:v>
                </c:pt>
                <c:pt idx="5">
                  <c:v>H2</c:v>
                </c:pt>
                <c:pt idx="6">
                  <c:v>H3</c:v>
                </c:pt>
                <c:pt idx="7">
                  <c:v>H4</c:v>
                </c:pt>
                <c:pt idx="8">
                  <c:v>H5</c:v>
                </c:pt>
                <c:pt idx="9">
                  <c:v>H6</c:v>
                </c:pt>
                <c:pt idx="10">
                  <c:v>H7</c:v>
                </c:pt>
                <c:pt idx="11">
                  <c:v>H8</c:v>
                </c:pt>
                <c:pt idx="12">
                  <c:v>H9</c:v>
                </c:pt>
                <c:pt idx="13">
                  <c:v>H10</c:v>
                </c:pt>
                <c:pt idx="14">
                  <c:v>H11</c:v>
                </c:pt>
                <c:pt idx="15">
                  <c:v>H12</c:v>
                </c:pt>
                <c:pt idx="16">
                  <c:v>H13</c:v>
                </c:pt>
                <c:pt idx="17">
                  <c:v>H14</c:v>
                </c:pt>
                <c:pt idx="18">
                  <c:v>H15</c:v>
                </c:pt>
                <c:pt idx="19">
                  <c:v>H16</c:v>
                </c:pt>
                <c:pt idx="20">
                  <c:v>H17</c:v>
                </c:pt>
                <c:pt idx="21">
                  <c:v>H18</c:v>
                </c:pt>
                <c:pt idx="22">
                  <c:v>H19</c:v>
                </c:pt>
                <c:pt idx="23">
                  <c:v>H20</c:v>
                </c:pt>
                <c:pt idx="24">
                  <c:v>H21</c:v>
                </c:pt>
                <c:pt idx="25">
                  <c:v>H22</c:v>
                </c:pt>
                <c:pt idx="26">
                  <c:v>H23</c:v>
                </c:pt>
                <c:pt idx="27">
                  <c:v>H24</c:v>
                </c:pt>
              </c:strCache>
            </c:strRef>
          </c:cat>
          <c:val>
            <c:numRef>
              <c:f>人口・県民経済!$Q$13:$Q$40</c:f>
              <c:numCache>
                <c:formatCode>General</c:formatCode>
                <c:ptCount val="28"/>
                <c:pt idx="0">
                  <c:v>40</c:v>
                </c:pt>
                <c:pt idx="1">
                  <c:v>40</c:v>
                </c:pt>
                <c:pt idx="2">
                  <c:v>39</c:v>
                </c:pt>
                <c:pt idx="3">
                  <c:v>34</c:v>
                </c:pt>
                <c:pt idx="4">
                  <c:v>35</c:v>
                </c:pt>
                <c:pt idx="5">
                  <c:v>38</c:v>
                </c:pt>
                <c:pt idx="6">
                  <c:v>35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29</c:v>
                </c:pt>
                <c:pt idx="11">
                  <c:v>34</c:v>
                </c:pt>
                <c:pt idx="12">
                  <c:v>30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36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35</c:v>
                </c:pt>
                <c:pt idx="22">
                  <c:v>39</c:v>
                </c:pt>
                <c:pt idx="23">
                  <c:v>32</c:v>
                </c:pt>
                <c:pt idx="24">
                  <c:v>26</c:v>
                </c:pt>
                <c:pt idx="25">
                  <c:v>27</c:v>
                </c:pt>
                <c:pt idx="26">
                  <c:v>26</c:v>
                </c:pt>
                <c:pt idx="27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24576"/>
        <c:axId val="164124968"/>
      </c:lineChart>
      <c:catAx>
        <c:axId val="164124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124968"/>
        <c:crosses val="autoZero"/>
        <c:auto val="1"/>
        <c:lblAlgn val="ctr"/>
        <c:lblOffset val="100"/>
        <c:noMultiLvlLbl val="0"/>
      </c:catAx>
      <c:valAx>
        <c:axId val="164124968"/>
        <c:scaling>
          <c:orientation val="maxMin"/>
          <c:max val="4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12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542191</xdr:colOff>
      <xdr:row>83</xdr:row>
      <xdr:rowOff>46159</xdr:rowOff>
    </xdr:from>
    <xdr:to>
      <xdr:col>17</xdr:col>
      <xdr:colOff>0</xdr:colOff>
      <xdr:row>99</xdr:row>
      <xdr:rowOff>93051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16" sqref="E16"/>
    </sheetView>
  </sheetViews>
  <sheetFormatPr defaultRowHeight="13.5" x14ac:dyDescent="0.15"/>
  <sheetData>
    <row r="1" spans="1:5" x14ac:dyDescent="0.15">
      <c r="B1" t="s">
        <v>229</v>
      </c>
      <c r="C1" t="s">
        <v>262</v>
      </c>
      <c r="E1" t="s">
        <v>199</v>
      </c>
    </row>
    <row r="2" spans="1:5" x14ac:dyDescent="0.15">
      <c r="A2" t="s">
        <v>228</v>
      </c>
      <c r="B2">
        <v>2625003</v>
      </c>
      <c r="C2">
        <f>B2/365</f>
        <v>7191.7890410958908</v>
      </c>
    </row>
    <row r="3" spans="1:5" x14ac:dyDescent="0.15">
      <c r="A3" t="s">
        <v>227</v>
      </c>
      <c r="B3">
        <v>2763774</v>
      </c>
    </row>
    <row r="4" spans="1:5" x14ac:dyDescent="0.15">
      <c r="A4" t="s">
        <v>225</v>
      </c>
      <c r="B4">
        <v>2846415</v>
      </c>
    </row>
    <row r="5" spans="1:5" x14ac:dyDescent="0.15">
      <c r="A5" t="s">
        <v>224</v>
      </c>
      <c r="B5">
        <v>3037134</v>
      </c>
    </row>
    <row r="6" spans="1:5" x14ac:dyDescent="0.15">
      <c r="A6" t="s">
        <v>223</v>
      </c>
      <c r="B6">
        <v>3237561</v>
      </c>
    </row>
    <row r="7" spans="1:5" x14ac:dyDescent="0.15">
      <c r="A7" t="s">
        <v>222</v>
      </c>
      <c r="B7">
        <v>3221984</v>
      </c>
    </row>
    <row r="8" spans="1:5" x14ac:dyDescent="0.15">
      <c r="A8" t="s">
        <v>221</v>
      </c>
      <c r="B8">
        <v>3274890</v>
      </c>
    </row>
    <row r="9" spans="1:5" x14ac:dyDescent="0.15">
      <c r="A9" t="s">
        <v>220</v>
      </c>
      <c r="B9">
        <v>3216558</v>
      </c>
    </row>
    <row r="10" spans="1:5" x14ac:dyDescent="0.15">
      <c r="A10" t="s">
        <v>219</v>
      </c>
      <c r="B10">
        <v>3229343</v>
      </c>
    </row>
    <row r="11" spans="1:5" x14ac:dyDescent="0.15">
      <c r="A11" t="s">
        <v>218</v>
      </c>
      <c r="B11">
        <v>3459776</v>
      </c>
    </row>
    <row r="12" spans="1:5" x14ac:dyDescent="0.15">
      <c r="A12" t="s">
        <v>217</v>
      </c>
      <c r="B12">
        <v>3416506</v>
      </c>
    </row>
    <row r="13" spans="1:5" x14ac:dyDescent="0.15">
      <c r="A13" t="s">
        <v>216</v>
      </c>
      <c r="B13">
        <v>6032408</v>
      </c>
    </row>
    <row r="14" spans="1:5" x14ac:dyDescent="0.15">
      <c r="A14" t="s">
        <v>215</v>
      </c>
      <c r="B14">
        <v>5786670</v>
      </c>
    </row>
    <row r="15" spans="1:5" x14ac:dyDescent="0.15">
      <c r="A15" t="s">
        <v>214</v>
      </c>
      <c r="B15">
        <v>6326762</v>
      </c>
    </row>
    <row r="16" spans="1:5" x14ac:dyDescent="0.15">
      <c r="A16" t="s">
        <v>213</v>
      </c>
      <c r="B16">
        <v>6340853</v>
      </c>
    </row>
    <row r="17" spans="1:3" x14ac:dyDescent="0.15">
      <c r="A17" t="s">
        <v>212</v>
      </c>
      <c r="B17">
        <v>6452472</v>
      </c>
    </row>
    <row r="18" spans="1:3" x14ac:dyDescent="0.15">
      <c r="A18" t="s">
        <v>211</v>
      </c>
      <c r="B18">
        <v>6747109</v>
      </c>
    </row>
    <row r="19" spans="1:3" x14ac:dyDescent="0.15">
      <c r="A19" t="s">
        <v>210</v>
      </c>
      <c r="B19">
        <v>6827487</v>
      </c>
    </row>
    <row r="20" spans="1:3" x14ac:dyDescent="0.15">
      <c r="A20" t="s">
        <v>209</v>
      </c>
      <c r="B20">
        <v>6977163</v>
      </c>
    </row>
    <row r="21" spans="1:3" x14ac:dyDescent="0.15">
      <c r="A21" t="s">
        <v>208</v>
      </c>
      <c r="B21">
        <v>7098838</v>
      </c>
    </row>
    <row r="22" spans="1:3" x14ac:dyDescent="0.15">
      <c r="A22" t="s">
        <v>207</v>
      </c>
      <c r="B22">
        <v>7023265</v>
      </c>
    </row>
    <row r="23" spans="1:3" x14ac:dyDescent="0.15">
      <c r="A23" t="s">
        <v>206</v>
      </c>
      <c r="B23">
        <v>7028040</v>
      </c>
    </row>
    <row r="24" spans="1:3" x14ac:dyDescent="0.15">
      <c r="A24" t="s">
        <v>205</v>
      </c>
      <c r="B24">
        <v>8518174</v>
      </c>
    </row>
    <row r="25" spans="1:3" x14ac:dyDescent="0.15">
      <c r="A25" t="s">
        <v>204</v>
      </c>
      <c r="B25">
        <v>8602777</v>
      </c>
    </row>
    <row r="26" spans="1:3" x14ac:dyDescent="0.15">
      <c r="A26" t="s">
        <v>203</v>
      </c>
      <c r="B26">
        <v>8340158</v>
      </c>
    </row>
    <row r="27" spans="1:3" x14ac:dyDescent="0.15">
      <c r="A27" t="s">
        <v>202</v>
      </c>
      <c r="B27">
        <v>8479901</v>
      </c>
    </row>
    <row r="28" spans="1:3" x14ac:dyDescent="0.15">
      <c r="A28" t="s">
        <v>201</v>
      </c>
      <c r="B28">
        <v>8684164</v>
      </c>
    </row>
    <row r="29" spans="1:3" x14ac:dyDescent="0.15">
      <c r="A29" t="s">
        <v>200</v>
      </c>
      <c r="B29">
        <v>8623567</v>
      </c>
      <c r="C29">
        <f>B29/365</f>
        <v>23626.21095890411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85" zoomScaleNormal="85" workbookViewId="0">
      <selection activeCell="F22" sqref="F22"/>
    </sheetView>
  </sheetViews>
  <sheetFormatPr defaultRowHeight="13.5" x14ac:dyDescent="0.15"/>
  <cols>
    <col min="1" max="16384" width="9" style="9"/>
  </cols>
  <sheetData>
    <row r="1" spans="1:17" x14ac:dyDescent="0.15">
      <c r="C1" s="9" t="s">
        <v>40</v>
      </c>
      <c r="D1" s="9" t="s">
        <v>280</v>
      </c>
      <c r="K1" s="9" t="s">
        <v>267</v>
      </c>
      <c r="L1" s="9" t="s">
        <v>74</v>
      </c>
      <c r="M1" s="9" t="s">
        <v>277</v>
      </c>
    </row>
    <row r="2" spans="1:17" x14ac:dyDescent="0.15">
      <c r="A2" s="9" t="s">
        <v>2</v>
      </c>
      <c r="D2" s="9" t="s">
        <v>43</v>
      </c>
      <c r="E2" s="9" t="s">
        <v>44</v>
      </c>
      <c r="F2" s="9" t="s">
        <v>263</v>
      </c>
      <c r="G2" s="9" t="s">
        <v>41</v>
      </c>
      <c r="H2" s="9" t="s">
        <v>42</v>
      </c>
      <c r="I2" s="9" t="s">
        <v>264</v>
      </c>
      <c r="K2" s="9" t="s">
        <v>276</v>
      </c>
      <c r="L2" s="9" t="s">
        <v>278</v>
      </c>
      <c r="M2" s="9" t="s">
        <v>70</v>
      </c>
      <c r="N2" s="9" t="s">
        <v>71</v>
      </c>
      <c r="O2" s="9" t="s">
        <v>72</v>
      </c>
      <c r="P2" s="9" t="s">
        <v>73</v>
      </c>
      <c r="Q2" s="9" t="s">
        <v>45</v>
      </c>
    </row>
    <row r="3" spans="1:17" x14ac:dyDescent="0.15">
      <c r="A3" s="9" t="s">
        <v>0</v>
      </c>
      <c r="B3" s="9">
        <v>1976</v>
      </c>
      <c r="L3" s="2">
        <v>969115</v>
      </c>
      <c r="M3" s="3">
        <v>13.298548921862505</v>
      </c>
      <c r="N3" s="2">
        <v>170156389</v>
      </c>
      <c r="O3" s="3">
        <v>12.210581182494209</v>
      </c>
      <c r="P3" s="9">
        <f>L3/N3</f>
        <v>5.6954370370424353E-3</v>
      </c>
    </row>
    <row r="4" spans="1:17" x14ac:dyDescent="0.15">
      <c r="A4" s="9" t="s">
        <v>1</v>
      </c>
      <c r="B4" s="9">
        <v>1977</v>
      </c>
      <c r="L4" s="2">
        <v>1039217</v>
      </c>
      <c r="M4" s="3">
        <v>7.2336100462793382</v>
      </c>
      <c r="N4" s="2">
        <v>188689251</v>
      </c>
      <c r="O4" s="3">
        <v>10.891663903375388</v>
      </c>
      <c r="P4" s="9">
        <f t="shared" ref="P4:P11" si="0">L4/N4</f>
        <v>5.5075580325452669E-3</v>
      </c>
    </row>
    <row r="5" spans="1:17" x14ac:dyDescent="0.15">
      <c r="A5" s="9" t="s">
        <v>21</v>
      </c>
      <c r="B5" s="9">
        <v>1978</v>
      </c>
      <c r="L5" s="2">
        <v>1169264</v>
      </c>
      <c r="M5" s="3">
        <v>12.513940784263539</v>
      </c>
      <c r="N5" s="2">
        <v>206636190</v>
      </c>
      <c r="O5" s="3">
        <v>9.5113732790216119</v>
      </c>
      <c r="P5" s="9">
        <f t="shared" si="0"/>
        <v>5.6585634878382144E-3</v>
      </c>
    </row>
    <row r="6" spans="1:17" x14ac:dyDescent="0.15">
      <c r="A6" s="9" t="s">
        <v>22</v>
      </c>
      <c r="B6" s="9">
        <v>1979</v>
      </c>
      <c r="L6" s="2">
        <v>1221225</v>
      </c>
      <c r="M6" s="3">
        <v>4.4439065942336384</v>
      </c>
      <c r="N6" s="2">
        <v>224560698</v>
      </c>
      <c r="O6" s="3">
        <v>8.674428230601805</v>
      </c>
      <c r="P6" s="9">
        <f t="shared" si="0"/>
        <v>5.438284663685896E-3</v>
      </c>
    </row>
    <row r="7" spans="1:17" x14ac:dyDescent="0.15">
      <c r="A7" s="9" t="s">
        <v>23</v>
      </c>
      <c r="B7" s="9">
        <v>1980</v>
      </c>
      <c r="C7" s="9">
        <v>825261</v>
      </c>
      <c r="L7" s="2">
        <v>1345479</v>
      </c>
      <c r="M7" s="3">
        <v>10.174537861573427</v>
      </c>
      <c r="N7" s="2">
        <v>246389456</v>
      </c>
      <c r="O7" s="3">
        <v>9.7206493364212747</v>
      </c>
      <c r="P7" s="9">
        <f t="shared" si="0"/>
        <v>5.4607815685099774E-3</v>
      </c>
    </row>
    <row r="8" spans="1:17" x14ac:dyDescent="0.15">
      <c r="A8" s="9" t="s">
        <v>24</v>
      </c>
      <c r="B8" s="9">
        <v>1981</v>
      </c>
      <c r="L8" s="2">
        <v>1437594</v>
      </c>
      <c r="M8" s="3">
        <v>6.8462606997210713</v>
      </c>
      <c r="N8" s="2">
        <v>263751285</v>
      </c>
      <c r="O8" s="3">
        <v>7.0464983696380159</v>
      </c>
      <c r="P8" s="9">
        <f t="shared" si="0"/>
        <v>5.4505668095607574E-3</v>
      </c>
    </row>
    <row r="9" spans="1:17" x14ac:dyDescent="0.15">
      <c r="A9" s="9" t="s">
        <v>25</v>
      </c>
      <c r="B9" s="9">
        <v>1982</v>
      </c>
      <c r="L9" s="2">
        <v>1473960</v>
      </c>
      <c r="M9" s="3">
        <v>2.5296432789786252</v>
      </c>
      <c r="N9" s="2">
        <v>275933243</v>
      </c>
      <c r="O9" s="3">
        <v>4.6187293457167442</v>
      </c>
      <c r="P9" s="9">
        <f t="shared" si="0"/>
        <v>5.3417268031021549E-3</v>
      </c>
    </row>
    <row r="10" spans="1:17" x14ac:dyDescent="0.15">
      <c r="A10" s="9" t="s">
        <v>26</v>
      </c>
      <c r="B10" s="9">
        <v>1983</v>
      </c>
      <c r="L10" s="2">
        <v>1565906</v>
      </c>
      <c r="M10" s="3">
        <v>6.2380254552362402</v>
      </c>
      <c r="N10" s="2">
        <v>288882170</v>
      </c>
      <c r="O10" s="3">
        <v>4.6927752739092767</v>
      </c>
      <c r="P10" s="9">
        <f t="shared" si="0"/>
        <v>5.4205699161010874E-3</v>
      </c>
    </row>
    <row r="11" spans="1:17" x14ac:dyDescent="0.15">
      <c r="A11" s="9" t="s">
        <v>27</v>
      </c>
      <c r="B11" s="9">
        <v>1984</v>
      </c>
      <c r="L11" s="2">
        <v>1626851</v>
      </c>
      <c r="M11" s="3">
        <v>3.8919960712839696</v>
      </c>
      <c r="N11" s="2">
        <v>306417960</v>
      </c>
      <c r="O11" s="3">
        <v>6.070222333209415</v>
      </c>
      <c r="P11" s="9">
        <f t="shared" si="0"/>
        <v>5.309254718620279E-3</v>
      </c>
    </row>
    <row r="12" spans="1:17" x14ac:dyDescent="0.15">
      <c r="L12" s="13"/>
      <c r="M12" s="13"/>
      <c r="N12" s="13"/>
      <c r="O12" s="13"/>
    </row>
    <row r="13" spans="1:17" x14ac:dyDescent="0.15">
      <c r="A13" s="9" t="s">
        <v>28</v>
      </c>
      <c r="B13" s="9">
        <v>1985</v>
      </c>
      <c r="C13" s="9">
        <v>834889</v>
      </c>
      <c r="D13" s="9">
        <v>9395</v>
      </c>
      <c r="E13" s="9">
        <v>6770</v>
      </c>
      <c r="F13" s="9">
        <f>D13-E13</f>
        <v>2625</v>
      </c>
      <c r="G13" s="9">
        <v>33737</v>
      </c>
      <c r="H13" s="9">
        <v>38775</v>
      </c>
      <c r="I13" s="9">
        <f>G13-H13</f>
        <v>-5038</v>
      </c>
      <c r="K13" s="9">
        <v>398428</v>
      </c>
      <c r="L13" s="2">
        <v>1635518</v>
      </c>
      <c r="M13" s="3">
        <v>0.53274700633309635</v>
      </c>
      <c r="N13" s="2">
        <v>326976768</v>
      </c>
      <c r="O13" s="3">
        <v>6.7094004542031342</v>
      </c>
      <c r="P13" s="9">
        <f>L13/N13</f>
        <v>5.0019394650081071E-3</v>
      </c>
      <c r="Q13" s="9">
        <v>40</v>
      </c>
    </row>
    <row r="14" spans="1:17" x14ac:dyDescent="0.15">
      <c r="A14" s="9" t="s">
        <v>29</v>
      </c>
      <c r="B14" s="9">
        <v>1986</v>
      </c>
      <c r="C14" s="9">
        <v>835155</v>
      </c>
      <c r="D14" s="9">
        <v>9122</v>
      </c>
      <c r="E14" s="9">
        <v>6726</v>
      </c>
      <c r="F14" s="9">
        <f>D14-E14</f>
        <v>2396</v>
      </c>
      <c r="G14" s="9">
        <v>33214</v>
      </c>
      <c r="H14" s="9">
        <v>35486</v>
      </c>
      <c r="I14" s="9">
        <f>G14-H14</f>
        <v>-2272</v>
      </c>
      <c r="L14" s="2">
        <v>1703162</v>
      </c>
      <c r="M14" s="3">
        <v>4.1359373605181986</v>
      </c>
      <c r="N14" s="2">
        <v>342495589</v>
      </c>
      <c r="O14" s="3">
        <v>4.746154014220366</v>
      </c>
      <c r="P14" s="9">
        <f t="shared" ref="P14:P40" si="1">L14/N14</f>
        <v>4.9727998102772645E-3</v>
      </c>
      <c r="Q14" s="9">
        <v>40</v>
      </c>
    </row>
    <row r="15" spans="1:17" x14ac:dyDescent="0.15">
      <c r="A15" s="9" t="s">
        <v>30</v>
      </c>
      <c r="B15" s="9">
        <v>1987</v>
      </c>
      <c r="C15" s="9">
        <v>835913</v>
      </c>
      <c r="D15" s="9">
        <v>8623</v>
      </c>
      <c r="E15" s="9">
        <v>6523</v>
      </c>
      <c r="F15" s="9">
        <f>D15-E15</f>
        <v>2100</v>
      </c>
      <c r="G15" s="9">
        <v>33442</v>
      </c>
      <c r="H15" s="9">
        <v>35209</v>
      </c>
      <c r="I15" s="9">
        <f>G15-H15</f>
        <v>-1767</v>
      </c>
      <c r="L15" s="2">
        <v>1804857</v>
      </c>
      <c r="M15" s="3">
        <v>5.9709528512261301</v>
      </c>
      <c r="N15" s="2">
        <v>362389833</v>
      </c>
      <c r="O15" s="3">
        <v>5.8086132023148451</v>
      </c>
      <c r="P15" s="9">
        <f t="shared" si="1"/>
        <v>4.9804294592337532E-3</v>
      </c>
      <c r="Q15" s="9">
        <v>39</v>
      </c>
    </row>
    <row r="16" spans="1:17" x14ac:dyDescent="0.15">
      <c r="A16" s="9" t="s">
        <v>31</v>
      </c>
      <c r="B16" s="9">
        <v>1988</v>
      </c>
      <c r="C16" s="9">
        <v>835521</v>
      </c>
      <c r="D16" s="9">
        <v>8672</v>
      </c>
      <c r="E16" s="9">
        <v>6891</v>
      </c>
      <c r="F16" s="9">
        <f>D16-E16</f>
        <v>1781</v>
      </c>
      <c r="G16" s="9">
        <v>33163</v>
      </c>
      <c r="H16" s="9">
        <v>35160</v>
      </c>
      <c r="I16" s="9">
        <f>G16-H16</f>
        <v>-1997</v>
      </c>
      <c r="L16" s="2">
        <v>1949104</v>
      </c>
      <c r="M16" s="3">
        <v>7.992156719341196</v>
      </c>
      <c r="N16" s="2">
        <v>389992386</v>
      </c>
      <c r="O16" s="3">
        <v>7.6168121968256202</v>
      </c>
      <c r="P16" s="9">
        <f t="shared" si="1"/>
        <v>4.9978001365390762E-3</v>
      </c>
      <c r="Q16" s="9">
        <v>34</v>
      </c>
    </row>
    <row r="17" spans="1:17" x14ac:dyDescent="0.15">
      <c r="A17" s="9" t="s">
        <v>3</v>
      </c>
      <c r="B17" s="9">
        <v>1989</v>
      </c>
      <c r="C17" s="9">
        <v>834669</v>
      </c>
      <c r="D17" s="9">
        <v>8080</v>
      </c>
      <c r="E17" s="9">
        <v>6902</v>
      </c>
      <c r="F17" s="9">
        <f>D17-E17</f>
        <v>1178</v>
      </c>
      <c r="G17" s="9">
        <v>33238</v>
      </c>
      <c r="H17" s="9">
        <v>35616</v>
      </c>
      <c r="I17" s="9">
        <f>G17-H17</f>
        <v>-2378</v>
      </c>
      <c r="L17" s="2">
        <v>2105144</v>
      </c>
      <c r="M17" s="3">
        <v>8.0057298122624587</v>
      </c>
      <c r="N17" s="2">
        <v>418124693</v>
      </c>
      <c r="O17" s="3">
        <v>7.2135528820298447</v>
      </c>
      <c r="P17" s="9">
        <f t="shared" si="1"/>
        <v>5.0347277624189493E-3</v>
      </c>
      <c r="Q17" s="9">
        <v>35</v>
      </c>
    </row>
    <row r="18" spans="1:17" x14ac:dyDescent="0.15">
      <c r="A18" s="9" t="s">
        <v>4</v>
      </c>
      <c r="B18" s="9">
        <v>1990</v>
      </c>
      <c r="C18" s="9">
        <v>831598</v>
      </c>
      <c r="D18" s="9">
        <v>8002</v>
      </c>
      <c r="E18" s="9">
        <v>7282</v>
      </c>
      <c r="F18" s="9">
        <f>D18-E18</f>
        <v>720</v>
      </c>
      <c r="G18" s="9">
        <v>33982</v>
      </c>
      <c r="H18" s="9">
        <v>36158</v>
      </c>
      <c r="I18" s="9">
        <f>G18-H18</f>
        <v>-2176</v>
      </c>
      <c r="K18" s="9">
        <v>400046</v>
      </c>
      <c r="L18" s="4">
        <v>2265573</v>
      </c>
      <c r="M18" s="3"/>
      <c r="N18" s="4">
        <v>455207088</v>
      </c>
      <c r="O18" s="3"/>
      <c r="P18" s="9">
        <f t="shared" si="1"/>
        <v>4.9770160872363214E-3</v>
      </c>
      <c r="Q18" s="9">
        <v>38</v>
      </c>
    </row>
    <row r="19" spans="1:17" x14ac:dyDescent="0.15">
      <c r="A19" s="9" t="s">
        <v>32</v>
      </c>
      <c r="B19" s="9">
        <v>1991</v>
      </c>
      <c r="C19" s="9">
        <v>830682</v>
      </c>
      <c r="D19" s="9">
        <v>7743</v>
      </c>
      <c r="E19" s="9">
        <v>6973</v>
      </c>
      <c r="F19" s="9">
        <f>D19-E19</f>
        <v>770</v>
      </c>
      <c r="G19" s="9">
        <v>33245</v>
      </c>
      <c r="H19" s="9">
        <v>34771</v>
      </c>
      <c r="I19" s="9">
        <f>G19-H19</f>
        <v>-1526</v>
      </c>
      <c r="L19" s="4">
        <v>2369652</v>
      </c>
      <c r="M19" s="5">
        <v>4.5939371600000003</v>
      </c>
      <c r="N19" s="4">
        <v>478029608</v>
      </c>
      <c r="O19" s="5">
        <v>5.0136565536079702</v>
      </c>
      <c r="P19" s="9">
        <f t="shared" si="1"/>
        <v>4.9571239110360711E-3</v>
      </c>
      <c r="Q19" s="9">
        <v>35</v>
      </c>
    </row>
    <row r="20" spans="1:17" x14ac:dyDescent="0.15">
      <c r="A20" s="9" t="s">
        <v>33</v>
      </c>
      <c r="B20" s="9">
        <v>1992</v>
      </c>
      <c r="C20" s="9">
        <v>829998</v>
      </c>
      <c r="D20" s="9">
        <v>7502</v>
      </c>
      <c r="E20" s="9">
        <v>7250</v>
      </c>
      <c r="F20" s="9">
        <f>D20-E20</f>
        <v>252</v>
      </c>
      <c r="G20" s="9">
        <v>33336</v>
      </c>
      <c r="H20" s="9">
        <v>34395</v>
      </c>
      <c r="I20" s="9">
        <f>G20-H20</f>
        <v>-1059</v>
      </c>
      <c r="L20" s="4">
        <v>2414104</v>
      </c>
      <c r="M20" s="5">
        <v>1.8758872600000001</v>
      </c>
      <c r="N20" s="4">
        <v>484020511</v>
      </c>
      <c r="O20" s="5">
        <v>1.2532493593995122</v>
      </c>
      <c r="P20" s="9">
        <f t="shared" si="1"/>
        <v>4.9876068165218721E-3</v>
      </c>
      <c r="Q20" s="9">
        <v>31</v>
      </c>
    </row>
    <row r="21" spans="1:17" x14ac:dyDescent="0.15">
      <c r="A21" s="9" t="s">
        <v>34</v>
      </c>
      <c r="B21" s="9">
        <v>1993</v>
      </c>
      <c r="C21" s="9">
        <v>829832</v>
      </c>
      <c r="D21" s="9">
        <v>7416</v>
      </c>
      <c r="E21" s="9">
        <v>7225</v>
      </c>
      <c r="F21" s="9">
        <f>D21-E21</f>
        <v>191</v>
      </c>
      <c r="G21" s="9">
        <v>33760</v>
      </c>
      <c r="H21" s="9">
        <v>34067</v>
      </c>
      <c r="I21" s="9">
        <f>G21-H21</f>
        <v>-307</v>
      </c>
      <c r="L21" s="4">
        <v>2427585</v>
      </c>
      <c r="M21" s="5">
        <v>0.55842665000000002</v>
      </c>
      <c r="N21" s="4">
        <v>485810427</v>
      </c>
      <c r="O21" s="5">
        <v>0.36980168387946682</v>
      </c>
      <c r="P21" s="9">
        <f t="shared" si="1"/>
        <v>4.9969800257086703E-3</v>
      </c>
      <c r="Q21" s="9">
        <v>37</v>
      </c>
    </row>
    <row r="22" spans="1:17" x14ac:dyDescent="0.15">
      <c r="A22" s="9" t="s">
        <v>35</v>
      </c>
      <c r="B22" s="9">
        <v>1994</v>
      </c>
      <c r="C22" s="9">
        <v>829439</v>
      </c>
      <c r="D22" s="9">
        <v>7412</v>
      </c>
      <c r="E22" s="9">
        <v>7514</v>
      </c>
      <c r="F22" s="9">
        <f>D22-E22</f>
        <v>-102</v>
      </c>
      <c r="G22" s="9">
        <v>34471</v>
      </c>
      <c r="H22" s="9">
        <v>34676</v>
      </c>
      <c r="I22" s="9">
        <f>G22-H22</f>
        <v>-205</v>
      </c>
      <c r="L22" s="4">
        <v>2470554</v>
      </c>
      <c r="M22" s="5">
        <v>1.7700307099999999</v>
      </c>
      <c r="N22" s="4">
        <v>491251316</v>
      </c>
      <c r="O22" s="5">
        <v>1.1199613465686276</v>
      </c>
      <c r="P22" s="9">
        <f t="shared" si="1"/>
        <v>5.0291040848835103E-3</v>
      </c>
      <c r="Q22" s="9">
        <v>37</v>
      </c>
    </row>
    <row r="23" spans="1:17" x14ac:dyDescent="0.15">
      <c r="A23" s="9" t="s">
        <v>36</v>
      </c>
      <c r="B23" s="9">
        <v>1995</v>
      </c>
      <c r="C23" s="9">
        <v>832427</v>
      </c>
      <c r="D23" s="9">
        <v>7518</v>
      </c>
      <c r="E23" s="9">
        <v>7641</v>
      </c>
      <c r="F23" s="9">
        <f>D23-E23</f>
        <v>-123</v>
      </c>
      <c r="G23" s="9">
        <v>35101</v>
      </c>
      <c r="H23" s="9">
        <v>34194</v>
      </c>
      <c r="I23" s="9">
        <f>G23-H23</f>
        <v>907</v>
      </c>
      <c r="K23" s="9">
        <v>406031</v>
      </c>
      <c r="L23" s="4">
        <v>2559146</v>
      </c>
      <c r="M23" s="5">
        <v>3.5859163600000001</v>
      </c>
      <c r="N23" s="4">
        <v>498433111</v>
      </c>
      <c r="O23" s="5">
        <v>1.4619390861845549</v>
      </c>
      <c r="P23" s="9">
        <f t="shared" si="1"/>
        <v>5.1343820133971799E-3</v>
      </c>
      <c r="Q23" s="9">
        <v>29</v>
      </c>
    </row>
    <row r="24" spans="1:17" x14ac:dyDescent="0.15">
      <c r="A24" s="9" t="s">
        <v>37</v>
      </c>
      <c r="B24" s="9">
        <v>1996</v>
      </c>
      <c r="C24" s="9">
        <v>832526</v>
      </c>
      <c r="D24" s="9">
        <v>7384</v>
      </c>
      <c r="E24" s="9">
        <v>7601</v>
      </c>
      <c r="F24" s="9">
        <f>D24-E24</f>
        <v>-217</v>
      </c>
      <c r="G24" s="9">
        <v>34966</v>
      </c>
      <c r="H24" s="9">
        <v>34481</v>
      </c>
      <c r="I24" s="9">
        <f>G24-H24</f>
        <v>485</v>
      </c>
      <c r="L24" s="14">
        <v>2693548</v>
      </c>
      <c r="M24" s="13"/>
      <c r="N24" s="14">
        <v>523119440</v>
      </c>
      <c r="O24" s="13"/>
      <c r="P24" s="9">
        <f t="shared" si="1"/>
        <v>5.1490114762318909E-3</v>
      </c>
      <c r="Q24" s="9">
        <v>34</v>
      </c>
    </row>
    <row r="25" spans="1:17" x14ac:dyDescent="0.15">
      <c r="A25" s="9" t="s">
        <v>5</v>
      </c>
      <c r="B25" s="9">
        <v>1997</v>
      </c>
      <c r="C25" s="9">
        <v>832113</v>
      </c>
      <c r="D25" s="9">
        <v>7202</v>
      </c>
      <c r="E25" s="9">
        <v>7765</v>
      </c>
      <c r="F25" s="9">
        <f>D25-E25</f>
        <v>-563</v>
      </c>
      <c r="G25" s="9">
        <v>34878</v>
      </c>
      <c r="H25" s="9">
        <v>35055</v>
      </c>
      <c r="I25" s="9">
        <f>G25-H25</f>
        <v>-177</v>
      </c>
      <c r="L25" s="14">
        <v>2726530</v>
      </c>
      <c r="M25" s="15">
        <v>1.2244816130991538</v>
      </c>
      <c r="N25" s="14">
        <v>522531917</v>
      </c>
      <c r="O25" s="15">
        <v>-0.1123114445909332</v>
      </c>
      <c r="P25" s="9">
        <f t="shared" si="1"/>
        <v>5.2179204969023934E-3</v>
      </c>
      <c r="Q25" s="9">
        <v>30</v>
      </c>
    </row>
    <row r="26" spans="1:17" x14ac:dyDescent="0.15">
      <c r="A26" s="9" t="s">
        <v>6</v>
      </c>
      <c r="B26" s="9">
        <v>1998</v>
      </c>
      <c r="C26" s="9">
        <v>832034</v>
      </c>
      <c r="D26" s="9">
        <v>7314</v>
      </c>
      <c r="E26" s="9">
        <v>7695</v>
      </c>
      <c r="F26" s="9">
        <f>D26-E26</f>
        <v>-381</v>
      </c>
      <c r="G26" s="9">
        <v>34530</v>
      </c>
      <c r="H26" s="9">
        <v>34000</v>
      </c>
      <c r="I26" s="9">
        <f>G26-H26</f>
        <v>530</v>
      </c>
      <c r="L26" s="14">
        <v>2747227</v>
      </c>
      <c r="M26" s="15">
        <v>0.75909672734207956</v>
      </c>
      <c r="N26" s="14">
        <v>520319398</v>
      </c>
      <c r="O26" s="15">
        <v>-0.42342274759074672</v>
      </c>
      <c r="P26" s="9">
        <f t="shared" si="1"/>
        <v>5.2798857981458539E-3</v>
      </c>
      <c r="Q26" s="9">
        <v>33</v>
      </c>
    </row>
    <row r="27" spans="1:17" x14ac:dyDescent="0.15">
      <c r="A27" s="9" t="s">
        <v>7</v>
      </c>
      <c r="B27" s="9">
        <v>1999</v>
      </c>
      <c r="C27" s="9">
        <v>830412</v>
      </c>
      <c r="D27" s="9">
        <v>7161</v>
      </c>
      <c r="E27" s="9">
        <v>8064</v>
      </c>
      <c r="F27" s="9">
        <f>D27-E27</f>
        <v>-903</v>
      </c>
      <c r="G27" s="9">
        <v>33155</v>
      </c>
      <c r="H27" s="9">
        <v>34095</v>
      </c>
      <c r="I27" s="9">
        <f>G27-H27</f>
        <v>-940</v>
      </c>
      <c r="L27" s="14">
        <v>2776944</v>
      </c>
      <c r="M27" s="15">
        <v>1.0817089377761648</v>
      </c>
      <c r="N27" s="14">
        <v>515594803</v>
      </c>
      <c r="O27" s="15">
        <v>-0.90801823229354206</v>
      </c>
      <c r="P27" s="9">
        <f t="shared" si="1"/>
        <v>5.3859037830526774E-3</v>
      </c>
      <c r="Q27" s="9">
        <v>33</v>
      </c>
    </row>
    <row r="28" spans="1:17" x14ac:dyDescent="0.15">
      <c r="A28" s="9" t="s">
        <v>8</v>
      </c>
      <c r="B28" s="9">
        <v>2000</v>
      </c>
      <c r="C28" s="9">
        <v>824108</v>
      </c>
      <c r="D28" s="9">
        <v>7257</v>
      </c>
      <c r="E28" s="9">
        <v>7950</v>
      </c>
      <c r="F28" s="9">
        <f>D28-E28</f>
        <v>-693</v>
      </c>
      <c r="G28" s="9">
        <v>33025</v>
      </c>
      <c r="H28" s="9">
        <v>33795</v>
      </c>
      <c r="I28" s="9">
        <f>G28-H28</f>
        <v>-770</v>
      </c>
      <c r="K28" s="9">
        <v>390509</v>
      </c>
      <c r="L28" s="14">
        <v>2811933</v>
      </c>
      <c r="M28" s="15">
        <v>1.2599821962560283</v>
      </c>
      <c r="N28" s="14">
        <v>522368383</v>
      </c>
      <c r="O28" s="15">
        <v>1.313740937765038</v>
      </c>
      <c r="P28" s="9">
        <f t="shared" si="1"/>
        <v>5.3830459336969482E-3</v>
      </c>
      <c r="Q28" s="9">
        <v>35</v>
      </c>
    </row>
    <row r="29" spans="1:17" x14ac:dyDescent="0.15">
      <c r="A29" s="9" t="s">
        <v>9</v>
      </c>
      <c r="B29" s="9">
        <v>2001</v>
      </c>
      <c r="C29" s="9">
        <v>822784</v>
      </c>
      <c r="D29" s="9">
        <v>7034</v>
      </c>
      <c r="E29" s="9">
        <v>8001</v>
      </c>
      <c r="F29" s="9">
        <f>D29-E29</f>
        <v>-967</v>
      </c>
      <c r="G29" s="9">
        <v>33043</v>
      </c>
      <c r="H29" s="9">
        <v>33452</v>
      </c>
      <c r="I29" s="9">
        <f>G29-H29</f>
        <v>-409</v>
      </c>
      <c r="L29" s="14">
        <v>2908969</v>
      </c>
      <c r="M29" s="13"/>
      <c r="N29" s="14">
        <v>521397405</v>
      </c>
      <c r="O29" s="13"/>
      <c r="P29" s="9">
        <f t="shared" si="1"/>
        <v>5.5791781318896283E-3</v>
      </c>
      <c r="Q29" s="9">
        <v>36</v>
      </c>
    </row>
    <row r="30" spans="1:17" x14ac:dyDescent="0.15">
      <c r="A30" s="9" t="s">
        <v>10</v>
      </c>
      <c r="B30" s="9">
        <v>2002</v>
      </c>
      <c r="C30" s="9">
        <v>820891</v>
      </c>
      <c r="D30" s="9">
        <v>6882</v>
      </c>
      <c r="E30" s="9">
        <v>7843</v>
      </c>
      <c r="F30" s="9">
        <f>D30-E30</f>
        <v>-961</v>
      </c>
      <c r="G30" s="9">
        <v>31768</v>
      </c>
      <c r="H30" s="9">
        <v>32760</v>
      </c>
      <c r="I30" s="9">
        <f>G30-H30</f>
        <v>-992</v>
      </c>
      <c r="L30" s="14">
        <v>2907311</v>
      </c>
      <c r="M30" s="15">
        <v>-5.6996138494428784E-2</v>
      </c>
      <c r="N30" s="14">
        <v>516868391</v>
      </c>
      <c r="O30" s="15">
        <v>-0.86862994648007497</v>
      </c>
      <c r="P30" s="9">
        <f t="shared" si="1"/>
        <v>5.6248574117197274E-3</v>
      </c>
      <c r="Q30" s="9">
        <v>28</v>
      </c>
    </row>
    <row r="31" spans="1:17" x14ac:dyDescent="0.15">
      <c r="A31" s="9" t="s">
        <v>11</v>
      </c>
      <c r="B31" s="9">
        <v>2003</v>
      </c>
      <c r="C31" s="9">
        <v>817937</v>
      </c>
      <c r="D31" s="9">
        <v>6549</v>
      </c>
      <c r="E31" s="9">
        <v>8395</v>
      </c>
      <c r="F31" s="9">
        <f>D31-E31</f>
        <v>-1846</v>
      </c>
      <c r="G31" s="9">
        <v>31512</v>
      </c>
      <c r="H31" s="9">
        <v>32898</v>
      </c>
      <c r="I31" s="9">
        <f>G31-H31</f>
        <v>-1386</v>
      </c>
      <c r="L31" s="14">
        <v>2995862</v>
      </c>
      <c r="M31" s="15">
        <v>3.0458041812520231</v>
      </c>
      <c r="N31" s="14">
        <v>517826360</v>
      </c>
      <c r="O31" s="15">
        <v>0.18534099137820945</v>
      </c>
      <c r="P31" s="9">
        <f t="shared" si="1"/>
        <v>5.7854567310941839E-3</v>
      </c>
      <c r="Q31" s="9">
        <v>28</v>
      </c>
    </row>
    <row r="32" spans="1:17" x14ac:dyDescent="0.15">
      <c r="A32" s="9" t="s">
        <v>12</v>
      </c>
      <c r="B32" s="9">
        <v>2004</v>
      </c>
      <c r="C32" s="9">
        <v>815045</v>
      </c>
      <c r="D32" s="9">
        <v>6553</v>
      </c>
      <c r="E32" s="9">
        <v>8431</v>
      </c>
      <c r="F32" s="9">
        <f>D32-E32</f>
        <v>-1878</v>
      </c>
      <c r="G32" s="9">
        <v>30518</v>
      </c>
      <c r="H32" s="9">
        <v>31657</v>
      </c>
      <c r="I32" s="9">
        <f>G32-H32</f>
        <v>-1139</v>
      </c>
      <c r="L32" s="14">
        <v>2995168</v>
      </c>
      <c r="M32" s="15">
        <v>-2.3165285984467911E-2</v>
      </c>
      <c r="N32" s="14">
        <v>524248974</v>
      </c>
      <c r="O32" s="15">
        <v>1.2403026373551165</v>
      </c>
      <c r="P32" s="9">
        <f t="shared" si="1"/>
        <v>5.7132548627553438E-3</v>
      </c>
      <c r="Q32" s="9">
        <v>32</v>
      </c>
    </row>
    <row r="33" spans="1:17" x14ac:dyDescent="0.15">
      <c r="A33" s="9" t="s">
        <v>13</v>
      </c>
      <c r="B33" s="9">
        <v>2005</v>
      </c>
      <c r="C33" s="9">
        <v>809950</v>
      </c>
      <c r="D33" s="9">
        <v>6011</v>
      </c>
      <c r="E33" s="9">
        <v>8682</v>
      </c>
      <c r="F33" s="9">
        <f>D33-E33</f>
        <v>-2671</v>
      </c>
      <c r="G33" s="9">
        <v>28936</v>
      </c>
      <c r="H33" s="9">
        <v>30917</v>
      </c>
      <c r="I33" s="9">
        <f>G33-H33</f>
        <v>-1981</v>
      </c>
      <c r="K33" s="9">
        <v>373395</v>
      </c>
      <c r="L33" s="14">
        <v>2894199</v>
      </c>
      <c r="M33" s="15">
        <v>-3.3710629921259847</v>
      </c>
      <c r="N33" s="14">
        <v>526084037</v>
      </c>
      <c r="O33" s="15">
        <v>0.35003654580352123</v>
      </c>
      <c r="P33" s="9">
        <f t="shared" si="1"/>
        <v>5.501400530044975E-3</v>
      </c>
      <c r="Q33" s="9">
        <v>34</v>
      </c>
    </row>
    <row r="34" spans="1:17" x14ac:dyDescent="0.15">
      <c r="A34" s="9" t="s">
        <v>14</v>
      </c>
      <c r="B34" s="9">
        <v>2006</v>
      </c>
      <c r="C34" s="9">
        <v>804849</v>
      </c>
      <c r="D34" s="9">
        <v>6211</v>
      </c>
      <c r="E34" s="9">
        <v>8735</v>
      </c>
      <c r="F34" s="9">
        <f>D34-E34</f>
        <v>-2524</v>
      </c>
      <c r="G34" s="9">
        <v>28392</v>
      </c>
      <c r="H34" s="9">
        <v>30980</v>
      </c>
      <c r="I34" s="9">
        <f>G34-H34</f>
        <v>-2588</v>
      </c>
      <c r="L34" s="14">
        <v>2877333</v>
      </c>
      <c r="M34" s="15">
        <v>-0.58275191166882434</v>
      </c>
      <c r="N34" s="14">
        <v>532951672</v>
      </c>
      <c r="O34" s="15">
        <v>1.3054254676045227</v>
      </c>
      <c r="P34" s="9">
        <f t="shared" si="1"/>
        <v>5.3988628822614895E-3</v>
      </c>
      <c r="Q34" s="9">
        <v>35</v>
      </c>
    </row>
    <row r="35" spans="1:17" x14ac:dyDescent="0.15">
      <c r="A35" s="9" t="s">
        <v>15</v>
      </c>
      <c r="B35" s="9">
        <v>2007</v>
      </c>
      <c r="C35" s="9">
        <v>799981</v>
      </c>
      <c r="D35" s="9">
        <v>6070</v>
      </c>
      <c r="E35" s="9">
        <v>8489</v>
      </c>
      <c r="F35" s="9">
        <f>D35-E35</f>
        <v>-2419</v>
      </c>
      <c r="G35" s="9">
        <v>26563</v>
      </c>
      <c r="H35" s="9">
        <v>29450</v>
      </c>
      <c r="I35" s="9">
        <f>G35-H35</f>
        <v>-2887</v>
      </c>
      <c r="L35" s="14">
        <v>2852011</v>
      </c>
      <c r="M35" s="15">
        <v>-0.88005107507542579</v>
      </c>
      <c r="N35" s="14">
        <v>536230415</v>
      </c>
      <c r="O35" s="15">
        <v>0.61520456211271624</v>
      </c>
      <c r="P35" s="9">
        <f t="shared" si="1"/>
        <v>5.3186296789972274E-3</v>
      </c>
      <c r="Q35" s="9">
        <v>39</v>
      </c>
    </row>
    <row r="36" spans="1:17" x14ac:dyDescent="0.15">
      <c r="A36" s="9" t="s">
        <v>16</v>
      </c>
      <c r="B36" s="9">
        <v>2008</v>
      </c>
      <c r="C36" s="9">
        <v>794189</v>
      </c>
      <c r="D36" s="9">
        <v>5901</v>
      </c>
      <c r="E36" s="9">
        <v>8868</v>
      </c>
      <c r="F36" s="9">
        <f>D36-E36</f>
        <v>-2967</v>
      </c>
      <c r="G36" s="9">
        <v>25980</v>
      </c>
      <c r="H36" s="9">
        <v>28924</v>
      </c>
      <c r="I36" s="9">
        <f>G36-H36</f>
        <v>-2944</v>
      </c>
      <c r="L36" s="14">
        <v>2795731</v>
      </c>
      <c r="M36" s="15">
        <v>-1.9733444225846255</v>
      </c>
      <c r="N36" s="14">
        <v>513389745</v>
      </c>
      <c r="O36" s="15">
        <v>-4.2594879665675069</v>
      </c>
      <c r="P36" s="9">
        <f t="shared" si="1"/>
        <v>5.4456307848533281E-3</v>
      </c>
      <c r="Q36" s="9">
        <v>32</v>
      </c>
    </row>
    <row r="37" spans="1:17" x14ac:dyDescent="0.15">
      <c r="A37" s="9" t="s">
        <v>17</v>
      </c>
      <c r="B37" s="9">
        <v>2009</v>
      </c>
      <c r="C37" s="9">
        <v>789269</v>
      </c>
      <c r="D37" s="9">
        <v>5959</v>
      </c>
      <c r="E37" s="9">
        <v>8764</v>
      </c>
      <c r="F37" s="9">
        <f>D37-E37</f>
        <v>-2805</v>
      </c>
      <c r="G37" s="9">
        <v>25582</v>
      </c>
      <c r="H37" s="9">
        <v>27532</v>
      </c>
      <c r="I37" s="9">
        <f>G37-H37</f>
        <v>-1950</v>
      </c>
      <c r="L37" s="14">
        <v>2750076</v>
      </c>
      <c r="M37" s="15">
        <v>-1.6330254949421099</v>
      </c>
      <c r="N37" s="14">
        <v>492519634</v>
      </c>
      <c r="O37" s="15">
        <v>-4.0651593069900533</v>
      </c>
      <c r="P37" s="9">
        <f t="shared" si="1"/>
        <v>5.5836880606469387E-3</v>
      </c>
      <c r="Q37" s="9">
        <v>26</v>
      </c>
    </row>
    <row r="38" spans="1:17" x14ac:dyDescent="0.15">
      <c r="A38" s="9" t="s">
        <v>18</v>
      </c>
      <c r="B38" s="9">
        <v>2010</v>
      </c>
      <c r="C38" s="9">
        <v>785491</v>
      </c>
      <c r="D38" s="9">
        <v>5946</v>
      </c>
      <c r="E38" s="9">
        <v>9343</v>
      </c>
      <c r="F38" s="9">
        <f>D38-E38</f>
        <v>-3397</v>
      </c>
      <c r="G38" s="9">
        <v>24995</v>
      </c>
      <c r="H38" s="9">
        <v>26924</v>
      </c>
      <c r="I38" s="9">
        <f>G38-H38</f>
        <v>-1929</v>
      </c>
      <c r="K38" s="9">
        <v>347093</v>
      </c>
      <c r="L38" s="14">
        <v>2861388</v>
      </c>
      <c r="M38" s="15">
        <v>4.0475972300401883</v>
      </c>
      <c r="N38" s="14">
        <v>497341948</v>
      </c>
      <c r="O38" s="15">
        <v>0.97911101753153673</v>
      </c>
      <c r="P38" s="9">
        <f t="shared" si="1"/>
        <v>5.7533614679130185E-3</v>
      </c>
      <c r="Q38" s="9">
        <v>27</v>
      </c>
    </row>
    <row r="39" spans="1:17" x14ac:dyDescent="0.15">
      <c r="A39" s="9" t="s">
        <v>19</v>
      </c>
      <c r="B39" s="9">
        <v>2011</v>
      </c>
      <c r="C39" s="9">
        <v>780423</v>
      </c>
      <c r="D39" s="9">
        <v>5952</v>
      </c>
      <c r="E39" s="9">
        <v>9412</v>
      </c>
      <c r="F39" s="9">
        <f>D39-E39</f>
        <v>-3460</v>
      </c>
      <c r="G39" s="9">
        <v>24319</v>
      </c>
      <c r="H39" s="9">
        <v>25697</v>
      </c>
      <c r="I39" s="9">
        <f>G39-H39</f>
        <v>-1378</v>
      </c>
      <c r="L39" s="14">
        <v>2869957</v>
      </c>
      <c r="M39" s="15">
        <v>0.29947004740356775</v>
      </c>
      <c r="N39" s="14">
        <v>500870361</v>
      </c>
      <c r="O39" s="15">
        <v>0.7094541319486688</v>
      </c>
      <c r="P39" s="9">
        <f t="shared" si="1"/>
        <v>5.7299397677875374E-3</v>
      </c>
      <c r="Q39" s="9">
        <v>26</v>
      </c>
    </row>
    <row r="40" spans="1:17" x14ac:dyDescent="0.15">
      <c r="A40" s="9" t="s">
        <v>20</v>
      </c>
      <c r="B40" s="9">
        <v>2012</v>
      </c>
      <c r="C40" s="9">
        <v>775871</v>
      </c>
      <c r="D40" s="9">
        <v>5831</v>
      </c>
      <c r="E40" s="9">
        <v>9884</v>
      </c>
      <c r="F40" s="9">
        <f>D40-E40</f>
        <v>-4053</v>
      </c>
      <c r="G40" s="9">
        <v>25003</v>
      </c>
      <c r="H40" s="9">
        <v>25935</v>
      </c>
      <c r="I40" s="9">
        <f>G40-H40</f>
        <v>-932</v>
      </c>
      <c r="L40" s="14">
        <v>2838932</v>
      </c>
      <c r="M40" s="15">
        <v>-1.0810266495281984</v>
      </c>
      <c r="N40" s="14">
        <v>500158230</v>
      </c>
      <c r="O40" s="15">
        <v>-0.14217870639784172</v>
      </c>
      <c r="P40" s="9">
        <f t="shared" si="1"/>
        <v>5.6760677515993287E-3</v>
      </c>
      <c r="Q40" s="9">
        <v>24</v>
      </c>
    </row>
    <row r="41" spans="1:17" x14ac:dyDescent="0.15">
      <c r="A41" s="9" t="s">
        <v>38</v>
      </c>
      <c r="B41" s="9">
        <v>2013</v>
      </c>
      <c r="C41" s="9">
        <v>769844</v>
      </c>
      <c r="D41" s="9">
        <v>5664</v>
      </c>
      <c r="E41" s="9">
        <v>10006</v>
      </c>
      <c r="F41" s="9">
        <f>D41-E41</f>
        <v>-4342</v>
      </c>
      <c r="G41" s="9">
        <v>24463</v>
      </c>
      <c r="H41" s="9">
        <v>26256</v>
      </c>
      <c r="I41" s="9">
        <f>G41-H41</f>
        <v>-1793</v>
      </c>
    </row>
    <row r="42" spans="1:17" x14ac:dyDescent="0.15">
      <c r="A42" s="9" t="s">
        <v>39</v>
      </c>
      <c r="B42" s="9">
        <v>2014</v>
      </c>
      <c r="C42" s="9">
        <v>763873</v>
      </c>
      <c r="D42" s="9">
        <v>5529</v>
      </c>
      <c r="E42" s="9">
        <v>9869</v>
      </c>
      <c r="F42" s="9">
        <f>D42-E42</f>
        <v>-4340</v>
      </c>
      <c r="G42" s="9">
        <v>23668</v>
      </c>
      <c r="H42" s="9">
        <v>25152</v>
      </c>
      <c r="I42" s="9">
        <f>G42-H42</f>
        <v>-1484</v>
      </c>
    </row>
    <row r="44" spans="1:17" x14ac:dyDescent="0.15">
      <c r="A44" s="9" t="s">
        <v>279</v>
      </c>
      <c r="C44" s="9">
        <f>(C42-C13)/C13</f>
        <v>-8.5060409228053066E-2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0" zoomScaleNormal="80" workbookViewId="0">
      <selection activeCell="B25" sqref="B25"/>
    </sheetView>
  </sheetViews>
  <sheetFormatPr defaultRowHeight="13.5" x14ac:dyDescent="0.15"/>
  <cols>
    <col min="6" max="6" width="9" style="9"/>
    <col min="11" max="11" width="9" style="9"/>
    <col min="16" max="16" width="9" style="9"/>
  </cols>
  <sheetData>
    <row r="1" spans="1:20" x14ac:dyDescent="0.15">
      <c r="A1" t="s">
        <v>265</v>
      </c>
      <c r="B1" t="s">
        <v>69</v>
      </c>
      <c r="C1" t="s">
        <v>41</v>
      </c>
      <c r="D1" t="s">
        <v>42</v>
      </c>
      <c r="E1" t="s">
        <v>58</v>
      </c>
      <c r="G1" t="s">
        <v>67</v>
      </c>
      <c r="H1" t="s">
        <v>41</v>
      </c>
      <c r="I1" t="s">
        <v>42</v>
      </c>
      <c r="J1" t="s">
        <v>58</v>
      </c>
      <c r="L1" t="s">
        <v>68</v>
      </c>
      <c r="M1" t="s">
        <v>41</v>
      </c>
      <c r="N1" t="s">
        <v>42</v>
      </c>
      <c r="O1" t="s">
        <v>58</v>
      </c>
      <c r="Q1" t="s">
        <v>39</v>
      </c>
      <c r="R1" t="s">
        <v>41</v>
      </c>
      <c r="S1" t="s">
        <v>42</v>
      </c>
      <c r="T1" t="s">
        <v>58</v>
      </c>
    </row>
    <row r="2" spans="1:20" x14ac:dyDescent="0.15">
      <c r="B2" t="s">
        <v>47</v>
      </c>
      <c r="C2" s="1">
        <v>2590</v>
      </c>
      <c r="D2" s="1">
        <v>2331</v>
      </c>
      <c r="E2" s="1">
        <v>259</v>
      </c>
      <c r="G2" t="s">
        <v>47</v>
      </c>
      <c r="H2" s="1">
        <v>2465</v>
      </c>
      <c r="I2" s="1">
        <v>2553</v>
      </c>
      <c r="J2" s="1">
        <v>-88</v>
      </c>
      <c r="L2" s="12" t="s">
        <v>47</v>
      </c>
      <c r="M2" s="1">
        <v>1988</v>
      </c>
      <c r="N2" s="1">
        <v>2060</v>
      </c>
      <c r="O2" s="1">
        <v>-72</v>
      </c>
      <c r="Q2" t="s">
        <v>47</v>
      </c>
      <c r="R2" s="1">
        <v>1791</v>
      </c>
      <c r="S2" s="1">
        <v>1779</v>
      </c>
      <c r="T2" s="1">
        <f>R2-S2</f>
        <v>12</v>
      </c>
    </row>
    <row r="3" spans="1:20" x14ac:dyDescent="0.15">
      <c r="B3" t="s">
        <v>48</v>
      </c>
      <c r="C3" s="1">
        <v>1777</v>
      </c>
      <c r="D3" s="1">
        <v>1674</v>
      </c>
      <c r="E3" s="1">
        <v>103</v>
      </c>
      <c r="G3" t="s">
        <v>48</v>
      </c>
      <c r="H3" s="1">
        <v>1513</v>
      </c>
      <c r="I3" s="1">
        <v>1526</v>
      </c>
      <c r="J3" s="1">
        <v>-13</v>
      </c>
      <c r="L3" s="12" t="s">
        <v>48</v>
      </c>
      <c r="M3" s="1">
        <v>1135</v>
      </c>
      <c r="N3" s="1">
        <v>1170</v>
      </c>
      <c r="O3" s="1">
        <v>-35</v>
      </c>
      <c r="Q3" t="s">
        <v>48</v>
      </c>
      <c r="R3" s="1">
        <v>944</v>
      </c>
      <c r="S3" s="1">
        <v>930</v>
      </c>
      <c r="T3" s="1">
        <f t="shared" ref="T3:T20" si="0">R3-S3</f>
        <v>14</v>
      </c>
    </row>
    <row r="4" spans="1:20" x14ac:dyDescent="0.15">
      <c r="B4" t="s">
        <v>49</v>
      </c>
      <c r="C4" s="1">
        <v>1133</v>
      </c>
      <c r="D4" s="1">
        <v>1111</v>
      </c>
      <c r="E4" s="1">
        <v>22</v>
      </c>
      <c r="G4" t="s">
        <v>49</v>
      </c>
      <c r="H4" s="1">
        <v>772</v>
      </c>
      <c r="I4" s="1">
        <v>782</v>
      </c>
      <c r="J4" s="1">
        <v>-10</v>
      </c>
      <c r="L4" s="12" t="s">
        <v>49</v>
      </c>
      <c r="M4" s="1">
        <v>607</v>
      </c>
      <c r="N4" s="1">
        <v>631</v>
      </c>
      <c r="O4" s="1">
        <v>-24</v>
      </c>
      <c r="Q4" t="s">
        <v>49</v>
      </c>
      <c r="R4" s="1">
        <v>560</v>
      </c>
      <c r="S4" s="1">
        <v>545</v>
      </c>
      <c r="T4" s="1">
        <f t="shared" si="0"/>
        <v>15</v>
      </c>
    </row>
    <row r="5" spans="1:20" x14ac:dyDescent="0.15">
      <c r="B5" t="s">
        <v>50</v>
      </c>
      <c r="C5" s="1">
        <v>2809</v>
      </c>
      <c r="D5" s="1">
        <v>4540</v>
      </c>
      <c r="E5" s="1">
        <v>-1731</v>
      </c>
      <c r="G5" t="s">
        <v>50</v>
      </c>
      <c r="H5" s="1">
        <v>1740</v>
      </c>
      <c r="I5" s="1">
        <v>2316</v>
      </c>
      <c r="J5" s="1">
        <v>-576</v>
      </c>
      <c r="L5" s="12" t="s">
        <v>50</v>
      </c>
      <c r="M5" s="1">
        <v>1130</v>
      </c>
      <c r="N5" s="1">
        <v>1559</v>
      </c>
      <c r="O5" s="1">
        <v>-429</v>
      </c>
      <c r="Q5" t="s">
        <v>50</v>
      </c>
      <c r="R5" s="1">
        <v>929</v>
      </c>
      <c r="S5" s="1">
        <v>1243</v>
      </c>
      <c r="T5" s="1">
        <f t="shared" si="0"/>
        <v>-314</v>
      </c>
    </row>
    <row r="6" spans="1:20" x14ac:dyDescent="0.15">
      <c r="B6" t="s">
        <v>51</v>
      </c>
      <c r="C6" s="1">
        <v>6607</v>
      </c>
      <c r="D6" s="1">
        <v>7257</v>
      </c>
      <c r="E6" s="1">
        <v>-650</v>
      </c>
      <c r="G6" t="s">
        <v>51</v>
      </c>
      <c r="H6" s="1">
        <v>6175</v>
      </c>
      <c r="I6" s="1">
        <v>6388</v>
      </c>
      <c r="J6" s="1">
        <v>-213</v>
      </c>
      <c r="L6" s="12" t="s">
        <v>51</v>
      </c>
      <c r="M6" s="1">
        <v>3918</v>
      </c>
      <c r="N6" s="1">
        <v>5134</v>
      </c>
      <c r="O6" s="1">
        <v>-1216</v>
      </c>
      <c r="Q6" t="s">
        <v>51</v>
      </c>
      <c r="R6" s="1">
        <v>3226</v>
      </c>
      <c r="S6" s="1">
        <v>4045</v>
      </c>
      <c r="T6" s="1">
        <f t="shared" si="0"/>
        <v>-819</v>
      </c>
    </row>
    <row r="7" spans="1:20" x14ac:dyDescent="0.15">
      <c r="B7" t="s">
        <v>52</v>
      </c>
      <c r="C7" s="1">
        <v>5670</v>
      </c>
      <c r="D7" s="1">
        <v>5603</v>
      </c>
      <c r="E7" s="1">
        <v>67</v>
      </c>
      <c r="G7" t="s">
        <v>52</v>
      </c>
      <c r="H7" s="1">
        <v>6590</v>
      </c>
      <c r="I7" s="1">
        <v>6725</v>
      </c>
      <c r="J7" s="1">
        <v>-135</v>
      </c>
      <c r="L7" s="12" t="s">
        <v>52</v>
      </c>
      <c r="M7" s="1">
        <v>4918</v>
      </c>
      <c r="N7" s="1">
        <v>5502</v>
      </c>
      <c r="O7" s="1">
        <v>-584</v>
      </c>
      <c r="Q7" t="s">
        <v>52</v>
      </c>
      <c r="R7" s="1">
        <v>4409</v>
      </c>
      <c r="S7" s="1">
        <v>4837</v>
      </c>
      <c r="T7" s="1">
        <f t="shared" si="0"/>
        <v>-428</v>
      </c>
    </row>
    <row r="8" spans="1:20" x14ac:dyDescent="0.15">
      <c r="B8" t="s">
        <v>53</v>
      </c>
      <c r="C8" s="1">
        <v>3515</v>
      </c>
      <c r="D8" s="1">
        <v>3253</v>
      </c>
      <c r="E8" s="1">
        <v>262</v>
      </c>
      <c r="G8" t="s">
        <v>53</v>
      </c>
      <c r="H8" s="1">
        <v>4198</v>
      </c>
      <c r="I8" s="1">
        <v>4048</v>
      </c>
      <c r="J8" s="1">
        <v>150</v>
      </c>
      <c r="L8" s="12" t="s">
        <v>53</v>
      </c>
      <c r="M8" s="1">
        <v>3977</v>
      </c>
      <c r="N8" s="1">
        <v>4332</v>
      </c>
      <c r="O8" s="1">
        <v>-355</v>
      </c>
      <c r="Q8" t="s">
        <v>53</v>
      </c>
      <c r="R8" s="1">
        <v>3455</v>
      </c>
      <c r="S8" s="1">
        <v>3563</v>
      </c>
      <c r="T8" s="1">
        <f t="shared" si="0"/>
        <v>-108</v>
      </c>
    </row>
    <row r="9" spans="1:20" x14ac:dyDescent="0.15">
      <c r="B9" t="s">
        <v>54</v>
      </c>
      <c r="C9" s="1">
        <v>2312</v>
      </c>
      <c r="D9" s="1">
        <v>2247</v>
      </c>
      <c r="E9" s="1">
        <v>65</v>
      </c>
      <c r="G9" t="s">
        <v>54</v>
      </c>
      <c r="H9" s="1">
        <v>2541</v>
      </c>
      <c r="I9" s="1">
        <v>2466</v>
      </c>
      <c r="J9" s="1">
        <v>75</v>
      </c>
      <c r="L9" s="12" t="s">
        <v>54</v>
      </c>
      <c r="M9" s="1">
        <v>2464</v>
      </c>
      <c r="N9" s="1">
        <v>2707</v>
      </c>
      <c r="O9" s="1">
        <v>-243</v>
      </c>
      <c r="Q9" t="s">
        <v>54</v>
      </c>
      <c r="R9" s="1">
        <v>2369</v>
      </c>
      <c r="S9" s="1">
        <v>2508</v>
      </c>
      <c r="T9" s="1">
        <f t="shared" si="0"/>
        <v>-139</v>
      </c>
    </row>
    <row r="10" spans="1:20" x14ac:dyDescent="0.15">
      <c r="B10" t="s">
        <v>55</v>
      </c>
      <c r="C10" s="1">
        <v>2028</v>
      </c>
      <c r="D10" s="1">
        <v>1993</v>
      </c>
      <c r="E10" s="1">
        <v>35</v>
      </c>
      <c r="G10" t="s">
        <v>55</v>
      </c>
      <c r="H10" s="1">
        <v>1499</v>
      </c>
      <c r="I10" s="1">
        <v>1504</v>
      </c>
      <c r="J10" s="1">
        <v>-5</v>
      </c>
      <c r="L10" s="12" t="s">
        <v>55</v>
      </c>
      <c r="M10" s="1">
        <v>1297</v>
      </c>
      <c r="N10" s="1">
        <v>1351</v>
      </c>
      <c r="O10" s="1">
        <v>-54</v>
      </c>
      <c r="Q10" t="s">
        <v>55</v>
      </c>
      <c r="R10" s="1">
        <v>1687</v>
      </c>
      <c r="S10" s="1">
        <v>1610</v>
      </c>
      <c r="T10" s="1">
        <f t="shared" si="0"/>
        <v>77</v>
      </c>
    </row>
    <row r="11" spans="1:20" x14ac:dyDescent="0.15">
      <c r="B11" t="s">
        <v>56</v>
      </c>
      <c r="C11" s="1">
        <v>1156</v>
      </c>
      <c r="D11" s="1">
        <v>1191</v>
      </c>
      <c r="E11" s="1">
        <v>-35</v>
      </c>
      <c r="G11" t="s">
        <v>56</v>
      </c>
      <c r="H11" s="1">
        <v>1397</v>
      </c>
      <c r="I11" s="1">
        <v>1437</v>
      </c>
      <c r="J11" s="1">
        <v>-40</v>
      </c>
      <c r="L11" s="12" t="s">
        <v>56</v>
      </c>
      <c r="M11" s="1">
        <v>948</v>
      </c>
      <c r="N11" s="1">
        <v>983</v>
      </c>
      <c r="O11" s="1">
        <v>-35</v>
      </c>
      <c r="Q11" t="s">
        <v>56</v>
      </c>
      <c r="R11" s="1">
        <v>969</v>
      </c>
      <c r="S11" s="1">
        <v>997</v>
      </c>
      <c r="T11" s="1">
        <f t="shared" si="0"/>
        <v>-28</v>
      </c>
    </row>
    <row r="12" spans="1:20" x14ac:dyDescent="0.15">
      <c r="B12" t="s">
        <v>57</v>
      </c>
      <c r="C12" s="1">
        <v>937</v>
      </c>
      <c r="D12" s="1">
        <v>898</v>
      </c>
      <c r="E12" s="1">
        <v>39</v>
      </c>
      <c r="G12" t="s">
        <v>57</v>
      </c>
      <c r="H12" s="1">
        <v>1408</v>
      </c>
      <c r="I12" s="1">
        <v>1361</v>
      </c>
      <c r="J12" s="1">
        <v>47</v>
      </c>
      <c r="L12" s="12" t="s">
        <v>57</v>
      </c>
      <c r="M12" s="1">
        <v>919</v>
      </c>
      <c r="N12" s="1">
        <v>905</v>
      </c>
      <c r="O12" s="1">
        <v>14</v>
      </c>
      <c r="Q12" t="s">
        <v>57</v>
      </c>
      <c r="R12" s="1">
        <v>802</v>
      </c>
      <c r="S12" s="1">
        <v>776</v>
      </c>
      <c r="T12" s="1">
        <f t="shared" si="0"/>
        <v>26</v>
      </c>
    </row>
    <row r="13" spans="1:20" x14ac:dyDescent="0.15">
      <c r="B13" t="s">
        <v>59</v>
      </c>
      <c r="C13" s="1">
        <v>924</v>
      </c>
      <c r="D13" s="1">
        <v>893</v>
      </c>
      <c r="E13" s="1">
        <v>31</v>
      </c>
      <c r="G13" t="s">
        <v>59</v>
      </c>
      <c r="H13" s="1">
        <v>892</v>
      </c>
      <c r="I13" s="1">
        <v>884</v>
      </c>
      <c r="J13" s="1">
        <v>8</v>
      </c>
      <c r="L13" s="12" t="s">
        <v>59</v>
      </c>
      <c r="M13" s="1">
        <v>875</v>
      </c>
      <c r="N13" s="1">
        <v>874</v>
      </c>
      <c r="O13" s="1">
        <v>1</v>
      </c>
      <c r="Q13" t="s">
        <v>59</v>
      </c>
      <c r="R13" s="1">
        <v>660</v>
      </c>
      <c r="S13" s="1">
        <v>619</v>
      </c>
      <c r="T13" s="1">
        <f t="shared" si="0"/>
        <v>41</v>
      </c>
    </row>
    <row r="14" spans="1:20" x14ac:dyDescent="0.15">
      <c r="B14" t="s">
        <v>60</v>
      </c>
      <c r="C14" s="1">
        <v>632</v>
      </c>
      <c r="D14" s="1">
        <v>565</v>
      </c>
      <c r="E14" s="1">
        <v>67</v>
      </c>
      <c r="G14" t="s">
        <v>60</v>
      </c>
      <c r="H14" s="1">
        <v>623</v>
      </c>
      <c r="I14" s="1">
        <v>551</v>
      </c>
      <c r="J14" s="1">
        <v>72</v>
      </c>
      <c r="L14" s="12" t="s">
        <v>60</v>
      </c>
      <c r="M14" s="1">
        <v>690</v>
      </c>
      <c r="N14" s="1">
        <v>613</v>
      </c>
      <c r="O14" s="1">
        <v>77</v>
      </c>
      <c r="Q14" t="s">
        <v>60</v>
      </c>
      <c r="R14" s="1">
        <v>583</v>
      </c>
      <c r="S14" s="1">
        <v>478</v>
      </c>
      <c r="T14" s="1">
        <f t="shared" si="0"/>
        <v>105</v>
      </c>
    </row>
    <row r="15" spans="1:20" x14ac:dyDescent="0.15">
      <c r="B15" t="s">
        <v>61</v>
      </c>
      <c r="C15" s="1">
        <v>397</v>
      </c>
      <c r="D15" s="1">
        <v>399</v>
      </c>
      <c r="E15" s="1">
        <v>-2</v>
      </c>
      <c r="G15" t="s">
        <v>61</v>
      </c>
      <c r="H15" s="1">
        <v>423</v>
      </c>
      <c r="I15" s="1">
        <v>396</v>
      </c>
      <c r="J15" s="1">
        <v>27</v>
      </c>
      <c r="L15" s="12" t="s">
        <v>61</v>
      </c>
      <c r="M15" s="1">
        <v>335</v>
      </c>
      <c r="N15" s="1">
        <v>301</v>
      </c>
      <c r="O15" s="1">
        <v>34</v>
      </c>
      <c r="Q15" t="s">
        <v>61</v>
      </c>
      <c r="R15" s="1">
        <v>399</v>
      </c>
      <c r="S15" s="1">
        <v>374</v>
      </c>
      <c r="T15" s="1">
        <f t="shared" si="0"/>
        <v>25</v>
      </c>
    </row>
    <row r="16" spans="1:20" x14ac:dyDescent="0.15">
      <c r="B16" t="s">
        <v>62</v>
      </c>
      <c r="C16" s="1">
        <v>254</v>
      </c>
      <c r="D16" s="1">
        <v>254</v>
      </c>
      <c r="E16" s="1">
        <v>0</v>
      </c>
      <c r="G16" t="s">
        <v>62</v>
      </c>
      <c r="H16" s="1">
        <v>297</v>
      </c>
      <c r="I16" s="1">
        <v>289</v>
      </c>
      <c r="J16" s="1">
        <v>8</v>
      </c>
      <c r="L16" s="12" t="s">
        <v>62</v>
      </c>
      <c r="M16" s="1">
        <v>238</v>
      </c>
      <c r="N16" s="1">
        <v>216</v>
      </c>
      <c r="O16" s="1">
        <v>22</v>
      </c>
      <c r="Q16" t="s">
        <v>62</v>
      </c>
      <c r="R16" s="1">
        <v>267</v>
      </c>
      <c r="S16" s="1">
        <v>231</v>
      </c>
      <c r="T16" s="1">
        <f t="shared" si="0"/>
        <v>36</v>
      </c>
    </row>
    <row r="17" spans="2:20" x14ac:dyDescent="0.15">
      <c r="B17" t="s">
        <v>63</v>
      </c>
      <c r="C17" s="1">
        <v>221</v>
      </c>
      <c r="D17" s="1">
        <v>250</v>
      </c>
      <c r="E17" s="1">
        <v>-29</v>
      </c>
      <c r="G17" t="s">
        <v>63</v>
      </c>
      <c r="H17" s="1">
        <v>164</v>
      </c>
      <c r="I17" s="1">
        <v>202</v>
      </c>
      <c r="J17" s="1">
        <v>-38</v>
      </c>
      <c r="L17" s="12" t="s">
        <v>63</v>
      </c>
      <c r="M17" s="1">
        <v>191</v>
      </c>
      <c r="N17" s="1">
        <v>193</v>
      </c>
      <c r="O17" s="1">
        <v>-2</v>
      </c>
      <c r="Q17" t="s">
        <v>63</v>
      </c>
      <c r="R17" s="1">
        <v>189</v>
      </c>
      <c r="S17" s="1">
        <v>179</v>
      </c>
      <c r="T17" s="1">
        <f t="shared" si="0"/>
        <v>10</v>
      </c>
    </row>
    <row r="18" spans="2:20" x14ac:dyDescent="0.15">
      <c r="B18" t="s">
        <v>64</v>
      </c>
      <c r="C18" s="1">
        <v>172</v>
      </c>
      <c r="D18" s="1">
        <v>203</v>
      </c>
      <c r="E18" s="1">
        <v>-31</v>
      </c>
      <c r="G18" t="s">
        <v>64</v>
      </c>
      <c r="H18" s="1">
        <v>159</v>
      </c>
      <c r="I18" s="1">
        <v>171</v>
      </c>
      <c r="J18" s="1">
        <v>-12</v>
      </c>
      <c r="L18" s="12" t="s">
        <v>64</v>
      </c>
      <c r="M18" s="1">
        <v>162</v>
      </c>
      <c r="N18" s="1">
        <v>175</v>
      </c>
      <c r="O18" s="1">
        <v>-13</v>
      </c>
      <c r="Q18" t="s">
        <v>64</v>
      </c>
      <c r="R18" s="1">
        <v>176</v>
      </c>
      <c r="S18" s="1">
        <v>175</v>
      </c>
      <c r="T18" s="1">
        <f t="shared" si="0"/>
        <v>1</v>
      </c>
    </row>
    <row r="19" spans="2:20" x14ac:dyDescent="0.15">
      <c r="B19" t="s">
        <v>65</v>
      </c>
      <c r="C19" s="1">
        <v>78</v>
      </c>
      <c r="D19" s="1">
        <v>73</v>
      </c>
      <c r="E19" s="1">
        <v>5</v>
      </c>
      <c r="G19" t="s">
        <v>65</v>
      </c>
      <c r="H19" s="1">
        <v>114</v>
      </c>
      <c r="I19" s="1">
        <v>133</v>
      </c>
      <c r="J19" s="1">
        <v>-19</v>
      </c>
      <c r="L19" s="12" t="s">
        <v>65</v>
      </c>
      <c r="M19" s="1">
        <v>110</v>
      </c>
      <c r="N19" s="1">
        <v>136</v>
      </c>
      <c r="O19" s="1">
        <v>-26</v>
      </c>
      <c r="Q19" t="s">
        <v>65</v>
      </c>
      <c r="R19" s="1">
        <v>163</v>
      </c>
      <c r="S19" s="1">
        <v>177</v>
      </c>
      <c r="T19" s="1">
        <f t="shared" si="0"/>
        <v>-14</v>
      </c>
    </row>
    <row r="20" spans="2:20" ht="14.25" x14ac:dyDescent="0.15">
      <c r="B20" s="11" t="s">
        <v>66</v>
      </c>
      <c r="C20" s="1">
        <v>33</v>
      </c>
      <c r="D20" s="1">
        <v>36</v>
      </c>
      <c r="E20" s="1">
        <v>-3</v>
      </c>
      <c r="G20" t="s">
        <v>66</v>
      </c>
      <c r="H20" s="1">
        <v>54</v>
      </c>
      <c r="I20" s="1">
        <v>61</v>
      </c>
      <c r="J20" s="1">
        <v>-7</v>
      </c>
      <c r="L20" s="11" t="s">
        <v>66</v>
      </c>
      <c r="M20" s="1">
        <v>78</v>
      </c>
      <c r="N20" s="1">
        <v>82</v>
      </c>
      <c r="O20" s="1">
        <v>-4</v>
      </c>
      <c r="Q20" t="s">
        <v>66</v>
      </c>
      <c r="R20" s="1">
        <v>89</v>
      </c>
      <c r="S20" s="1">
        <v>86</v>
      </c>
      <c r="T20" s="1">
        <f t="shared" si="0"/>
        <v>3</v>
      </c>
    </row>
    <row r="21" spans="2:20" ht="14.25" x14ac:dyDescent="0.15">
      <c r="B21" s="11"/>
      <c r="C21" s="12"/>
      <c r="D21" s="12"/>
      <c r="E21" s="12"/>
      <c r="F21" s="13"/>
      <c r="G21" s="12"/>
      <c r="H21" s="12"/>
      <c r="I21" s="12"/>
      <c r="J21" s="12"/>
      <c r="K21" s="13"/>
      <c r="L21" s="11"/>
      <c r="M21" s="12"/>
      <c r="N21" s="12"/>
      <c r="O21" s="12"/>
    </row>
    <row r="22" spans="2:20" ht="14.25" x14ac:dyDescent="0.15">
      <c r="B22" s="11"/>
      <c r="C22" s="12"/>
      <c r="D22" s="12"/>
      <c r="E22" s="12"/>
      <c r="F22" s="13"/>
      <c r="G22" s="12"/>
      <c r="H22" s="12"/>
      <c r="I22" s="12"/>
      <c r="J22" s="12"/>
      <c r="K22" s="13"/>
      <c r="L22" s="11"/>
      <c r="M22" s="12"/>
      <c r="N22" s="12"/>
      <c r="O22" s="12"/>
    </row>
    <row r="23" spans="2:20" x14ac:dyDescent="0.15">
      <c r="B23" s="12"/>
      <c r="C23" s="12"/>
      <c r="D23" s="12"/>
      <c r="E23" s="12"/>
      <c r="F23" s="13"/>
      <c r="G23" s="12"/>
      <c r="H23" s="12"/>
      <c r="I23" s="12"/>
      <c r="J23" s="12"/>
      <c r="K23" s="13"/>
      <c r="L23" s="12"/>
      <c r="M23" s="12"/>
      <c r="N23" s="12"/>
      <c r="O23" s="12"/>
    </row>
    <row r="25" spans="2:20" x14ac:dyDescent="0.15">
      <c r="D25" s="9"/>
      <c r="F25"/>
      <c r="I25" s="9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85" zoomScaleNormal="85" workbookViewId="0">
      <selection activeCell="C2" sqref="C2"/>
    </sheetView>
  </sheetViews>
  <sheetFormatPr defaultRowHeight="13.5" x14ac:dyDescent="0.15"/>
  <cols>
    <col min="5" max="5" width="14" customWidth="1"/>
    <col min="7" max="7" width="23.25" customWidth="1"/>
  </cols>
  <sheetData>
    <row r="1" spans="1:15" x14ac:dyDescent="0.15">
      <c r="A1" t="s">
        <v>268</v>
      </c>
      <c r="B1" t="s">
        <v>96</v>
      </c>
      <c r="E1" t="s">
        <v>67</v>
      </c>
      <c r="G1" t="s">
        <v>109</v>
      </c>
    </row>
    <row r="2" spans="1:15" x14ac:dyDescent="0.15">
      <c r="A2" t="s">
        <v>75</v>
      </c>
      <c r="B2">
        <v>347093</v>
      </c>
      <c r="C2" t="s">
        <v>281</v>
      </c>
      <c r="F2">
        <v>390509</v>
      </c>
      <c r="H2" s="6">
        <v>398428</v>
      </c>
      <c r="I2" t="s">
        <v>248</v>
      </c>
      <c r="K2" t="s">
        <v>230</v>
      </c>
      <c r="L2" t="s">
        <v>128</v>
      </c>
      <c r="M2" t="s">
        <v>129</v>
      </c>
      <c r="N2" t="s">
        <v>126</v>
      </c>
      <c r="O2" t="s">
        <v>127</v>
      </c>
    </row>
    <row r="3" spans="1:15" x14ac:dyDescent="0.15">
      <c r="A3" t="s">
        <v>269</v>
      </c>
      <c r="B3">
        <v>26713</v>
      </c>
      <c r="C3" t="s">
        <v>124</v>
      </c>
      <c r="D3">
        <v>25876</v>
      </c>
      <c r="E3" t="s">
        <v>110</v>
      </c>
      <c r="F3">
        <v>35487</v>
      </c>
      <c r="G3" s="7" t="s">
        <v>110</v>
      </c>
      <c r="H3" s="6">
        <v>61533</v>
      </c>
      <c r="I3">
        <f>(D3-H3)/H3</f>
        <v>-0.5794776786439797</v>
      </c>
      <c r="K3" t="s">
        <v>130</v>
      </c>
      <c r="L3">
        <v>8.4637258602161385</v>
      </c>
      <c r="M3">
        <v>23.379036742314021</v>
      </c>
      <c r="N3">
        <v>64.355950710616469</v>
      </c>
      <c r="O3">
        <v>3.8012866868533792</v>
      </c>
    </row>
    <row r="4" spans="1:15" x14ac:dyDescent="0.15">
      <c r="A4" t="s">
        <v>76</v>
      </c>
      <c r="B4">
        <v>25876</v>
      </c>
      <c r="C4" t="s">
        <v>125</v>
      </c>
      <c r="D4">
        <f>B3-D3</f>
        <v>837</v>
      </c>
      <c r="E4" t="s">
        <v>111</v>
      </c>
      <c r="F4">
        <v>846</v>
      </c>
      <c r="G4" s="7" t="s">
        <v>111</v>
      </c>
      <c r="H4" s="6">
        <v>2527</v>
      </c>
      <c r="I4">
        <f>(D4-H4)/H4</f>
        <v>-0.66877720617332803</v>
      </c>
      <c r="K4" t="s">
        <v>131</v>
      </c>
      <c r="L4">
        <v>10.333180541293542</v>
      </c>
      <c r="M4">
        <v>28.920972371955575</v>
      </c>
      <c r="N4">
        <v>59.429616218832344</v>
      </c>
      <c r="O4">
        <v>1.3162308679185371</v>
      </c>
    </row>
    <row r="5" spans="1:15" x14ac:dyDescent="0.15">
      <c r="A5" t="s">
        <v>77</v>
      </c>
      <c r="B5">
        <v>2664</v>
      </c>
      <c r="C5" t="s">
        <v>97</v>
      </c>
      <c r="D5">
        <v>2664</v>
      </c>
      <c r="E5" t="s">
        <v>112</v>
      </c>
      <c r="F5">
        <v>4019</v>
      </c>
      <c r="G5" s="7" t="s">
        <v>112</v>
      </c>
      <c r="H5" s="6">
        <v>5714</v>
      </c>
      <c r="I5">
        <f>(D5-H5)/H5</f>
        <v>-0.53377668883444174</v>
      </c>
      <c r="K5" t="s">
        <v>132</v>
      </c>
      <c r="L5">
        <v>17.512323431084162</v>
      </c>
      <c r="M5">
        <v>30.384159747808887</v>
      </c>
      <c r="N5">
        <v>51.845000853353682</v>
      </c>
      <c r="O5">
        <v>0.25851596775327035</v>
      </c>
    </row>
    <row r="6" spans="1:15" x14ac:dyDescent="0.15">
      <c r="A6" t="s">
        <v>78</v>
      </c>
      <c r="B6">
        <v>165</v>
      </c>
      <c r="C6" t="s">
        <v>98</v>
      </c>
      <c r="D6">
        <v>165</v>
      </c>
      <c r="E6" t="s">
        <v>113</v>
      </c>
      <c r="F6">
        <v>457</v>
      </c>
      <c r="G6" s="7" t="s">
        <v>113</v>
      </c>
      <c r="H6" s="7">
        <v>377</v>
      </c>
      <c r="I6">
        <f>(D6-H6)/H6</f>
        <v>-0.56233421750663126</v>
      </c>
    </row>
    <row r="7" spans="1:15" x14ac:dyDescent="0.15">
      <c r="A7" t="s">
        <v>79</v>
      </c>
      <c r="B7">
        <v>28094</v>
      </c>
      <c r="C7" t="s">
        <v>99</v>
      </c>
      <c r="D7">
        <v>28094</v>
      </c>
      <c r="E7" t="s">
        <v>114</v>
      </c>
      <c r="F7">
        <v>44151</v>
      </c>
      <c r="G7" s="7" t="s">
        <v>114</v>
      </c>
      <c r="H7" s="6">
        <v>37719</v>
      </c>
      <c r="I7">
        <f>(D7-H7)/H7</f>
        <v>-0.25517643627879849</v>
      </c>
      <c r="K7" t="s">
        <v>266</v>
      </c>
    </row>
    <row r="8" spans="1:15" x14ac:dyDescent="0.15">
      <c r="A8" t="s">
        <v>80</v>
      </c>
      <c r="B8">
        <v>52888</v>
      </c>
      <c r="C8" t="s">
        <v>100</v>
      </c>
      <c r="D8">
        <v>52888</v>
      </c>
      <c r="E8" t="s">
        <v>115</v>
      </c>
      <c r="F8">
        <v>68331</v>
      </c>
      <c r="G8" s="7" t="s">
        <v>115</v>
      </c>
      <c r="H8" s="6">
        <v>82963</v>
      </c>
      <c r="I8">
        <f>(D8-H8)/H8</f>
        <v>-0.36251099887901833</v>
      </c>
      <c r="K8" t="s">
        <v>18</v>
      </c>
      <c r="L8">
        <v>4.241090004912289</v>
      </c>
      <c r="M8">
        <v>25.152319157625886</v>
      </c>
      <c r="N8">
        <v>70.606590837461823</v>
      </c>
    </row>
    <row r="9" spans="1:15" x14ac:dyDescent="0.15">
      <c r="A9" t="s">
        <v>81</v>
      </c>
      <c r="B9">
        <v>1762</v>
      </c>
      <c r="C9" t="s">
        <v>101</v>
      </c>
      <c r="D9">
        <v>1762</v>
      </c>
      <c r="E9" t="s">
        <v>116</v>
      </c>
      <c r="F9">
        <v>2214</v>
      </c>
      <c r="G9" s="7" t="s">
        <v>116</v>
      </c>
      <c r="H9" s="6">
        <v>2138</v>
      </c>
      <c r="I9">
        <f>(D9-H9)/H9</f>
        <v>-0.17586529466791395</v>
      </c>
      <c r="K9" t="s">
        <v>8</v>
      </c>
      <c r="L9">
        <v>5.0981817018943731</v>
      </c>
      <c r="M9">
        <v>29.843452920775764</v>
      </c>
      <c r="N9">
        <v>65.058365377329864</v>
      </c>
    </row>
    <row r="10" spans="1:15" x14ac:dyDescent="0.15">
      <c r="A10" t="s">
        <v>82</v>
      </c>
      <c r="B10">
        <v>3838</v>
      </c>
      <c r="C10" t="s">
        <v>102</v>
      </c>
      <c r="D10">
        <f>B10+B11</f>
        <v>18100</v>
      </c>
      <c r="E10" t="s">
        <v>117</v>
      </c>
      <c r="F10">
        <v>18646</v>
      </c>
      <c r="G10" s="7" t="s">
        <v>117</v>
      </c>
      <c r="H10" s="6">
        <v>20151</v>
      </c>
      <c r="I10">
        <f>(D10-H10)/H10</f>
        <v>-0.10178154930276413</v>
      </c>
      <c r="K10" t="s">
        <v>28</v>
      </c>
      <c r="L10">
        <v>9.3007846578407687</v>
      </c>
      <c r="M10">
        <v>33.225601940543299</v>
      </c>
      <c r="N10">
        <v>57.473613401615928</v>
      </c>
    </row>
    <row r="11" spans="1:15" x14ac:dyDescent="0.15">
      <c r="A11" t="s">
        <v>83</v>
      </c>
      <c r="B11">
        <v>14262</v>
      </c>
      <c r="C11" t="s">
        <v>103</v>
      </c>
      <c r="D11">
        <v>53619</v>
      </c>
      <c r="E11" t="s">
        <v>118</v>
      </c>
      <c r="F11">
        <v>78365</v>
      </c>
      <c r="G11" s="7" t="s">
        <v>118</v>
      </c>
      <c r="H11" s="6">
        <v>79303</v>
      </c>
      <c r="I11">
        <f>(D11-H11)/H11</f>
        <v>-0.32387173246913736</v>
      </c>
    </row>
    <row r="12" spans="1:15" x14ac:dyDescent="0.15">
      <c r="A12" t="s">
        <v>84</v>
      </c>
      <c r="B12">
        <v>53619</v>
      </c>
      <c r="C12" t="s">
        <v>104</v>
      </c>
      <c r="D12">
        <v>8325</v>
      </c>
      <c r="E12" t="s">
        <v>119</v>
      </c>
      <c r="F12">
        <v>9610</v>
      </c>
      <c r="G12" s="7" t="s">
        <v>119</v>
      </c>
      <c r="H12" s="6">
        <v>9930</v>
      </c>
      <c r="I12">
        <f t="shared" ref="I12:I16" si="0">(D12-H12)/H12</f>
        <v>-0.16163141993957703</v>
      </c>
    </row>
    <row r="13" spans="1:15" x14ac:dyDescent="0.15">
      <c r="A13" t="s">
        <v>85</v>
      </c>
      <c r="B13">
        <v>8325</v>
      </c>
      <c r="C13" t="s">
        <v>105</v>
      </c>
      <c r="D13">
        <v>4012</v>
      </c>
      <c r="E13" t="s">
        <v>120</v>
      </c>
      <c r="F13">
        <v>2445</v>
      </c>
      <c r="G13" s="7" t="s">
        <v>120</v>
      </c>
      <c r="H13" s="6">
        <v>1591</v>
      </c>
      <c r="I13">
        <f t="shared" si="0"/>
        <v>1.5216844751728473</v>
      </c>
    </row>
    <row r="14" spans="1:15" x14ac:dyDescent="0.15">
      <c r="A14" t="s">
        <v>86</v>
      </c>
      <c r="B14">
        <v>4012</v>
      </c>
      <c r="C14" t="s">
        <v>106</v>
      </c>
      <c r="D14">
        <f>SUM(B15:B21)</f>
        <v>122376</v>
      </c>
      <c r="E14" t="s">
        <v>121</v>
      </c>
      <c r="F14">
        <v>104720</v>
      </c>
      <c r="G14" s="7" t="s">
        <v>121</v>
      </c>
      <c r="H14" s="6">
        <v>78270</v>
      </c>
      <c r="I14">
        <f t="shared" si="0"/>
        <v>0.56351092372556533</v>
      </c>
    </row>
    <row r="15" spans="1:15" x14ac:dyDescent="0.15">
      <c r="A15" t="s">
        <v>87</v>
      </c>
      <c r="B15">
        <v>7812</v>
      </c>
      <c r="C15" t="s">
        <v>107</v>
      </c>
      <c r="D15">
        <v>15181</v>
      </c>
      <c r="E15" t="s">
        <v>122</v>
      </c>
      <c r="F15">
        <v>16078</v>
      </c>
      <c r="G15" s="7" t="s">
        <v>122</v>
      </c>
      <c r="H15" s="6">
        <v>15182</v>
      </c>
      <c r="I15">
        <f t="shared" si="0"/>
        <v>-6.5867474641022257E-5</v>
      </c>
    </row>
    <row r="16" spans="1:15" x14ac:dyDescent="0.15">
      <c r="A16" t="s">
        <v>88</v>
      </c>
      <c r="B16">
        <v>17334</v>
      </c>
      <c r="C16" t="s">
        <v>108</v>
      </c>
      <c r="D16">
        <v>13194</v>
      </c>
      <c r="E16" t="s">
        <v>123</v>
      </c>
      <c r="F16">
        <v>5140</v>
      </c>
      <c r="G16" s="7" t="s">
        <v>123</v>
      </c>
      <c r="H16" s="6">
        <v>1030</v>
      </c>
      <c r="I16">
        <f t="shared" si="0"/>
        <v>11.809708737864078</v>
      </c>
    </row>
    <row r="17" spans="1:2" x14ac:dyDescent="0.15">
      <c r="A17" t="s">
        <v>89</v>
      </c>
      <c r="B17">
        <v>12088</v>
      </c>
    </row>
    <row r="18" spans="1:2" x14ac:dyDescent="0.15">
      <c r="A18" t="s">
        <v>90</v>
      </c>
      <c r="B18">
        <v>17330</v>
      </c>
    </row>
    <row r="19" spans="1:2" x14ac:dyDescent="0.15">
      <c r="A19" t="s">
        <v>91</v>
      </c>
      <c r="B19">
        <v>47886</v>
      </c>
    </row>
    <row r="20" spans="1:2" x14ac:dyDescent="0.15">
      <c r="A20" t="s">
        <v>92</v>
      </c>
      <c r="B20">
        <v>3506</v>
      </c>
    </row>
    <row r="21" spans="1:2" x14ac:dyDescent="0.15">
      <c r="A21" t="s">
        <v>93</v>
      </c>
      <c r="B21">
        <v>16420</v>
      </c>
    </row>
    <row r="22" spans="1:2" x14ac:dyDescent="0.15">
      <c r="A22" t="s">
        <v>94</v>
      </c>
      <c r="B22">
        <v>15181</v>
      </c>
    </row>
    <row r="23" spans="1:2" x14ac:dyDescent="0.15">
      <c r="A23" t="s">
        <v>95</v>
      </c>
      <c r="B23">
        <v>13194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2" sqref="A2"/>
    </sheetView>
  </sheetViews>
  <sheetFormatPr defaultRowHeight="13.5" x14ac:dyDescent="0.15"/>
  <cols>
    <col min="2" max="2" width="11.625" bestFit="1" customWidth="1"/>
    <col min="4" max="4" width="10.5" bestFit="1" customWidth="1"/>
    <col min="6" max="6" width="11.625" bestFit="1" customWidth="1"/>
  </cols>
  <sheetData>
    <row r="1" spans="1:17" x14ac:dyDescent="0.15">
      <c r="A1" t="s">
        <v>282</v>
      </c>
      <c r="B1" t="s">
        <v>167</v>
      </c>
      <c r="D1" t="s">
        <v>168</v>
      </c>
    </row>
    <row r="2" spans="1:17" x14ac:dyDescent="0.15">
      <c r="B2" t="s">
        <v>183</v>
      </c>
      <c r="C2" t="s">
        <v>170</v>
      </c>
      <c r="D2" t="s">
        <v>191</v>
      </c>
      <c r="E2" t="s">
        <v>170</v>
      </c>
      <c r="F2" t="s">
        <v>193</v>
      </c>
      <c r="G2" t="s">
        <v>192</v>
      </c>
      <c r="H2" t="s">
        <v>195</v>
      </c>
      <c r="I2" t="s">
        <v>194</v>
      </c>
      <c r="K2" t="s">
        <v>232</v>
      </c>
      <c r="N2" t="s">
        <v>274</v>
      </c>
      <c r="O2" t="s">
        <v>273</v>
      </c>
      <c r="P2" t="s">
        <v>275</v>
      </c>
      <c r="Q2" t="s">
        <v>275</v>
      </c>
    </row>
    <row r="3" spans="1:17" x14ac:dyDescent="0.15">
      <c r="A3" t="s">
        <v>184</v>
      </c>
      <c r="B3">
        <v>170104844</v>
      </c>
      <c r="C3">
        <f>B3/$B$37</f>
        <v>4.9027051810061895E-2</v>
      </c>
      <c r="D3">
        <v>13352880</v>
      </c>
      <c r="E3">
        <f>D3/$D$37</f>
        <v>1.9732394261733895E-2</v>
      </c>
      <c r="F3">
        <v>224409871</v>
      </c>
      <c r="G3">
        <f>B3/F3</f>
        <v>0.75800963318587711</v>
      </c>
      <c r="H3">
        <f>LN(G3*C3/E3)</f>
        <v>0.63305137479441342</v>
      </c>
      <c r="I3" s="6">
        <v>61664</v>
      </c>
      <c r="J3">
        <f>I3/$I$37</f>
        <v>0.15468515610497641</v>
      </c>
      <c r="K3">
        <f>B3/(I3*1000)</f>
        <v>2.7585762195121952</v>
      </c>
      <c r="M3" t="s">
        <v>184</v>
      </c>
      <c r="N3">
        <v>0.63305137479441298</v>
      </c>
      <c r="O3">
        <v>0.15468515610497641</v>
      </c>
      <c r="P3">
        <f>RANK(N3,$N$3:$N$36,0)</f>
        <v>4</v>
      </c>
      <c r="Q3">
        <f>RANK(O3,$O$3:$O$36,0)</f>
        <v>2</v>
      </c>
    </row>
    <row r="4" spans="1:17" x14ac:dyDescent="0.15">
      <c r="A4" t="s">
        <v>185</v>
      </c>
      <c r="B4">
        <v>19757862</v>
      </c>
      <c r="C4">
        <f t="shared" ref="C4:C37" si="0">B4/$B$37</f>
        <v>5.6945452060733386E-3</v>
      </c>
      <c r="D4">
        <v>1394285</v>
      </c>
      <c r="E4">
        <f t="shared" ref="E4:E37" si="1">D4/$D$37</f>
        <v>2.0604230198445314E-3</v>
      </c>
      <c r="F4">
        <v>41858428</v>
      </c>
      <c r="G4">
        <f t="shared" ref="G4:G36" si="2">B4/F4</f>
        <v>0.47201634041297491</v>
      </c>
      <c r="H4">
        <f t="shared" ref="H4:H36" si="3">LN(G4*C4/E4)</f>
        <v>0.26585574961474123</v>
      </c>
      <c r="I4" s="6">
        <v>2659</v>
      </c>
      <c r="J4">
        <f t="shared" ref="J4:J36" si="4">I4/$I$37</f>
        <v>6.6701451427596693E-3</v>
      </c>
      <c r="K4">
        <f t="shared" ref="K4:K37" si="5">B4/(I4*1000)</f>
        <v>7.4305611132004517</v>
      </c>
      <c r="M4" t="s">
        <v>185</v>
      </c>
      <c r="N4">
        <v>0.26585574961474123</v>
      </c>
      <c r="O4">
        <v>6.6701451427596693E-3</v>
      </c>
      <c r="P4">
        <f t="shared" ref="P4:P36" si="6">RANK(N4,$N$3:$N$36,0)</f>
        <v>8</v>
      </c>
      <c r="Q4">
        <f t="shared" ref="Q4:Q36" si="7">RANK(O4,$O$3:$O$36,0)</f>
        <v>22</v>
      </c>
    </row>
    <row r="5" spans="1:17" x14ac:dyDescent="0.15">
      <c r="A5" t="s">
        <v>186</v>
      </c>
      <c r="B5">
        <v>33760768</v>
      </c>
      <c r="C5">
        <f t="shared" si="0"/>
        <v>9.7304161537191715E-3</v>
      </c>
      <c r="D5">
        <v>2930973</v>
      </c>
      <c r="E5">
        <f t="shared" si="1"/>
        <v>4.3312839482191846E-3</v>
      </c>
      <c r="F5">
        <v>40104906</v>
      </c>
      <c r="G5">
        <f t="shared" si="2"/>
        <v>0.84181142327075897</v>
      </c>
      <c r="H5">
        <f t="shared" si="3"/>
        <v>0.63719339086709503</v>
      </c>
      <c r="I5" s="6">
        <v>5854</v>
      </c>
      <c r="J5">
        <f t="shared" si="4"/>
        <v>1.4684855083006808E-2</v>
      </c>
      <c r="K5">
        <f t="shared" si="5"/>
        <v>5.7671281175264779</v>
      </c>
      <c r="M5" t="s">
        <v>186</v>
      </c>
      <c r="N5">
        <v>0.63719339086709503</v>
      </c>
      <c r="O5">
        <v>1.4684855083006808E-2</v>
      </c>
      <c r="P5">
        <f t="shared" si="6"/>
        <v>3</v>
      </c>
      <c r="Q5">
        <f t="shared" si="7"/>
        <v>16</v>
      </c>
    </row>
    <row r="6" spans="1:17" x14ac:dyDescent="0.15">
      <c r="A6" t="s">
        <v>134</v>
      </c>
      <c r="B6">
        <v>3738332</v>
      </c>
      <c r="C6">
        <f t="shared" si="0"/>
        <v>1.0774496030648739E-3</v>
      </c>
      <c r="D6">
        <v>1921948</v>
      </c>
      <c r="E6">
        <f t="shared" si="1"/>
        <v>2.8401839667959975E-3</v>
      </c>
      <c r="F6">
        <v>26098132</v>
      </c>
      <c r="G6">
        <f t="shared" si="2"/>
        <v>0.1432413630216906</v>
      </c>
      <c r="H6">
        <f t="shared" si="3"/>
        <v>-2.9124962755589507</v>
      </c>
      <c r="I6" s="7">
        <v>398</v>
      </c>
      <c r="J6">
        <f t="shared" si="4"/>
        <v>9.9838953246271099E-4</v>
      </c>
      <c r="K6">
        <f t="shared" si="5"/>
        <v>9.3927939698492455</v>
      </c>
      <c r="M6" t="s">
        <v>134</v>
      </c>
      <c r="N6">
        <v>-2.9124962755589507</v>
      </c>
      <c r="O6">
        <v>9.9838953246271099E-4</v>
      </c>
      <c r="P6">
        <f t="shared" si="6"/>
        <v>29</v>
      </c>
      <c r="Q6">
        <f t="shared" si="7"/>
        <v>31</v>
      </c>
    </row>
    <row r="7" spans="1:17" x14ac:dyDescent="0.15">
      <c r="A7" t="s">
        <v>187</v>
      </c>
      <c r="B7">
        <v>286728464</v>
      </c>
      <c r="C7">
        <f t="shared" si="0"/>
        <v>8.2639923293116022E-2</v>
      </c>
      <c r="D7">
        <v>35692884</v>
      </c>
      <c r="E7">
        <f t="shared" si="1"/>
        <v>5.2745629364326918E-2</v>
      </c>
      <c r="F7">
        <v>439371656</v>
      </c>
      <c r="G7">
        <f t="shared" si="2"/>
        <v>0.65258753058936514</v>
      </c>
      <c r="H7">
        <f t="shared" si="3"/>
        <v>2.2201981049776266E-2</v>
      </c>
      <c r="I7">
        <v>10760</v>
      </c>
      <c r="J7">
        <f t="shared" si="4"/>
        <v>2.6991636606278315E-2</v>
      </c>
      <c r="K7">
        <f t="shared" si="5"/>
        <v>26.647626765799256</v>
      </c>
      <c r="M7" t="s">
        <v>187</v>
      </c>
      <c r="N7">
        <v>2.2201981049776266E-2</v>
      </c>
      <c r="O7">
        <v>2.6991636606278315E-2</v>
      </c>
      <c r="P7">
        <f t="shared" si="6"/>
        <v>14</v>
      </c>
      <c r="Q7">
        <f t="shared" si="7"/>
        <v>12</v>
      </c>
    </row>
    <row r="8" spans="1:17" x14ac:dyDescent="0.15">
      <c r="A8" t="s">
        <v>136</v>
      </c>
      <c r="B8">
        <v>267079150</v>
      </c>
      <c r="C8">
        <f t="shared" si="0"/>
        <v>7.6976663430215378E-2</v>
      </c>
      <c r="D8">
        <v>13464849</v>
      </c>
      <c r="E8">
        <f t="shared" si="1"/>
        <v>1.9897857925984013E-2</v>
      </c>
      <c r="F8">
        <v>373772220</v>
      </c>
      <c r="G8">
        <f t="shared" si="2"/>
        <v>0.71455056237191727</v>
      </c>
      <c r="H8">
        <f t="shared" si="3"/>
        <v>1.0167887015316679</v>
      </c>
      <c r="I8">
        <v>19821</v>
      </c>
      <c r="J8">
        <f t="shared" si="4"/>
        <v>4.972130382649094E-2</v>
      </c>
      <c r="K8">
        <f t="shared" si="5"/>
        <v>13.474554765148076</v>
      </c>
      <c r="M8" t="s">
        <v>136</v>
      </c>
      <c r="N8">
        <v>1.0167887015316679</v>
      </c>
      <c r="O8">
        <v>4.972130382649094E-2</v>
      </c>
      <c r="P8">
        <f t="shared" si="6"/>
        <v>2</v>
      </c>
      <c r="Q8">
        <f t="shared" si="7"/>
        <v>6</v>
      </c>
    </row>
    <row r="9" spans="1:17" x14ac:dyDescent="0.15">
      <c r="A9" t="s">
        <v>137</v>
      </c>
      <c r="B9">
        <v>161919881</v>
      </c>
      <c r="C9">
        <f t="shared" si="0"/>
        <v>4.6668009024281851E-2</v>
      </c>
      <c r="D9">
        <v>23432332</v>
      </c>
      <c r="E9">
        <f t="shared" si="1"/>
        <v>3.4627437189268799E-2</v>
      </c>
      <c r="F9">
        <v>231475264</v>
      </c>
      <c r="G9">
        <f t="shared" si="2"/>
        <v>0.69951267449467081</v>
      </c>
      <c r="H9">
        <f t="shared" si="3"/>
        <v>-5.8958817511959874E-2</v>
      </c>
      <c r="I9">
        <v>21329</v>
      </c>
      <c r="J9">
        <f t="shared" si="4"/>
        <v>5.3504146577631057E-2</v>
      </c>
      <c r="K9">
        <f t="shared" si="5"/>
        <v>7.5915364527169578</v>
      </c>
      <c r="M9" t="s">
        <v>137</v>
      </c>
      <c r="N9">
        <v>-5.8958817511959874E-2</v>
      </c>
      <c r="O9">
        <v>5.3504146577631057E-2</v>
      </c>
      <c r="P9">
        <f t="shared" si="6"/>
        <v>16</v>
      </c>
      <c r="Q9">
        <f t="shared" si="7"/>
        <v>5</v>
      </c>
    </row>
    <row r="10" spans="1:17" x14ac:dyDescent="0.15">
      <c r="A10" t="s">
        <v>138</v>
      </c>
      <c r="B10">
        <v>200713910</v>
      </c>
      <c r="C10">
        <f t="shared" si="0"/>
        <v>5.7849094906257344E-2</v>
      </c>
      <c r="D10">
        <v>22900069</v>
      </c>
      <c r="E10">
        <f t="shared" si="1"/>
        <v>3.384087853174074E-2</v>
      </c>
      <c r="F10">
        <v>305409325</v>
      </c>
      <c r="G10">
        <f t="shared" si="2"/>
        <v>0.65719640354792708</v>
      </c>
      <c r="H10">
        <f t="shared" si="3"/>
        <v>0.1163959470293173</v>
      </c>
      <c r="I10">
        <v>6302</v>
      </c>
      <c r="J10">
        <f t="shared" si="4"/>
        <v>1.5808670436130663E-2</v>
      </c>
      <c r="K10">
        <f t="shared" si="5"/>
        <v>31.849239923833704</v>
      </c>
      <c r="M10" t="s">
        <v>138</v>
      </c>
      <c r="N10">
        <v>0.1163959470293173</v>
      </c>
      <c r="O10">
        <v>1.5808670436130663E-2</v>
      </c>
      <c r="P10">
        <f t="shared" si="6"/>
        <v>13</v>
      </c>
      <c r="Q10">
        <f t="shared" si="7"/>
        <v>15</v>
      </c>
    </row>
    <row r="11" spans="1:17" x14ac:dyDescent="0.15">
      <c r="A11" t="s">
        <v>139</v>
      </c>
      <c r="B11">
        <v>68344600</v>
      </c>
      <c r="C11">
        <f t="shared" si="0"/>
        <v>1.9698053073303169E-2</v>
      </c>
      <c r="D11">
        <v>33350045</v>
      </c>
      <c r="E11">
        <f t="shared" si="1"/>
        <v>4.9283468179641188E-2</v>
      </c>
      <c r="F11">
        <v>239276605</v>
      </c>
      <c r="G11">
        <f t="shared" si="2"/>
        <v>0.28563009743472412</v>
      </c>
      <c r="H11">
        <f t="shared" si="3"/>
        <v>-2.1701265625714559</v>
      </c>
      <c r="I11">
        <v>3569</v>
      </c>
      <c r="J11">
        <f t="shared" si="4"/>
        <v>8.9528950787925009E-3</v>
      </c>
      <c r="K11">
        <f t="shared" si="5"/>
        <v>19.14950966657327</v>
      </c>
      <c r="M11" t="s">
        <v>139</v>
      </c>
      <c r="N11">
        <v>-2.1701265625714559</v>
      </c>
      <c r="O11">
        <v>8.9528950787925009E-3</v>
      </c>
      <c r="P11">
        <f t="shared" si="6"/>
        <v>28</v>
      </c>
      <c r="Q11">
        <f t="shared" si="7"/>
        <v>21</v>
      </c>
    </row>
    <row r="12" spans="1:17" x14ac:dyDescent="0.15">
      <c r="A12" t="s">
        <v>140</v>
      </c>
      <c r="B12">
        <v>8399640</v>
      </c>
      <c r="C12">
        <f t="shared" si="0"/>
        <v>2.4209162759989849E-3</v>
      </c>
      <c r="D12">
        <v>2949970</v>
      </c>
      <c r="E12">
        <f t="shared" si="1"/>
        <v>4.359357015137344E-3</v>
      </c>
      <c r="F12">
        <v>17887009</v>
      </c>
      <c r="G12">
        <f t="shared" si="2"/>
        <v>0.46959444141835005</v>
      </c>
      <c r="H12">
        <f t="shared" si="3"/>
        <v>-1.3440643253214231</v>
      </c>
      <c r="I12">
        <v>2643</v>
      </c>
      <c r="J12">
        <f t="shared" si="4"/>
        <v>6.6300088801481026E-3</v>
      </c>
      <c r="K12">
        <f t="shared" si="5"/>
        <v>3.1780703745743475</v>
      </c>
      <c r="M12" t="s">
        <v>140</v>
      </c>
      <c r="N12">
        <v>-1.3440643253214231</v>
      </c>
      <c r="O12">
        <v>6.6300088801481026E-3</v>
      </c>
      <c r="P12">
        <f t="shared" si="6"/>
        <v>27</v>
      </c>
      <c r="Q12">
        <f t="shared" si="7"/>
        <v>23</v>
      </c>
    </row>
    <row r="13" spans="1:17" x14ac:dyDescent="0.15">
      <c r="A13" t="s">
        <v>141</v>
      </c>
      <c r="B13">
        <v>16163530</v>
      </c>
      <c r="C13">
        <f t="shared" si="0"/>
        <v>4.6585988035913297E-3</v>
      </c>
      <c r="D13">
        <v>27238785</v>
      </c>
      <c r="E13">
        <f t="shared" si="1"/>
        <v>4.0252473236530494E-2</v>
      </c>
      <c r="F13">
        <v>53858476</v>
      </c>
      <c r="G13">
        <f t="shared" si="2"/>
        <v>0.30011116541804861</v>
      </c>
      <c r="H13">
        <f t="shared" si="3"/>
        <v>-3.3600590534188961</v>
      </c>
      <c r="I13">
        <v>637</v>
      </c>
      <c r="J13">
        <f t="shared" si="4"/>
        <v>1.597924955222982E-3</v>
      </c>
      <c r="K13">
        <f t="shared" si="5"/>
        <v>25.374458398744114</v>
      </c>
      <c r="M13" t="s">
        <v>141</v>
      </c>
      <c r="N13">
        <v>-3.3600590534188961</v>
      </c>
      <c r="O13">
        <v>1.597924955222982E-3</v>
      </c>
      <c r="P13">
        <f t="shared" si="6"/>
        <v>30</v>
      </c>
      <c r="Q13">
        <f t="shared" si="7"/>
        <v>30</v>
      </c>
    </row>
    <row r="14" spans="1:17" x14ac:dyDescent="0.15">
      <c r="A14" t="s">
        <v>142</v>
      </c>
      <c r="B14">
        <v>364080</v>
      </c>
      <c r="C14">
        <f t="shared" si="0"/>
        <v>1.0493392547367631E-4</v>
      </c>
      <c r="D14">
        <v>6248826</v>
      </c>
      <c r="E14">
        <f t="shared" si="1"/>
        <v>9.2342849111932083E-3</v>
      </c>
      <c r="F14">
        <v>17103578</v>
      </c>
      <c r="G14">
        <f t="shared" si="2"/>
        <v>2.1286774030556649E-2</v>
      </c>
      <c r="H14">
        <f t="shared" si="3"/>
        <v>-8.3270169229580411</v>
      </c>
      <c r="I14">
        <v>31</v>
      </c>
      <c r="J14">
        <f t="shared" si="4"/>
        <v>7.7764008809909639E-5</v>
      </c>
      <c r="K14">
        <f t="shared" si="5"/>
        <v>11.744516129032258</v>
      </c>
      <c r="M14" t="s">
        <v>142</v>
      </c>
      <c r="N14">
        <v>-8.3270169229580411</v>
      </c>
      <c r="O14">
        <v>7.7764008809909639E-5</v>
      </c>
      <c r="P14">
        <f t="shared" si="6"/>
        <v>34</v>
      </c>
      <c r="Q14">
        <f t="shared" si="7"/>
        <v>33</v>
      </c>
    </row>
    <row r="15" spans="1:17" x14ac:dyDescent="0.15">
      <c r="A15" t="s">
        <v>143</v>
      </c>
      <c r="B15">
        <v>40403040</v>
      </c>
      <c r="C15">
        <f t="shared" si="0"/>
        <v>1.1644829675538241E-2</v>
      </c>
      <c r="D15">
        <v>11602846</v>
      </c>
      <c r="E15">
        <f t="shared" si="1"/>
        <v>1.71462584723432E-2</v>
      </c>
      <c r="F15">
        <v>91029355</v>
      </c>
      <c r="G15">
        <f t="shared" si="2"/>
        <v>0.44384627354549527</v>
      </c>
      <c r="H15">
        <f t="shared" si="3"/>
        <v>-1.1991947153611513</v>
      </c>
      <c r="I15">
        <v>3808</v>
      </c>
      <c r="J15">
        <f t="shared" si="4"/>
        <v>9.5524305015527722E-3</v>
      </c>
      <c r="K15">
        <f t="shared" si="5"/>
        <v>10.610042016806723</v>
      </c>
      <c r="M15" t="s">
        <v>143</v>
      </c>
      <c r="N15">
        <v>-1.1991947153611513</v>
      </c>
      <c r="O15">
        <v>9.5524305015527722E-3</v>
      </c>
      <c r="P15">
        <f t="shared" si="6"/>
        <v>24</v>
      </c>
      <c r="Q15">
        <f t="shared" si="7"/>
        <v>20</v>
      </c>
    </row>
    <row r="16" spans="1:17" x14ac:dyDescent="0.15">
      <c r="A16" t="s">
        <v>144</v>
      </c>
      <c r="B16">
        <v>77352288</v>
      </c>
      <c r="C16">
        <f t="shared" si="0"/>
        <v>2.2294218919496667E-2</v>
      </c>
      <c r="D16">
        <v>23101396</v>
      </c>
      <c r="E16">
        <f t="shared" si="1"/>
        <v>3.4138392157230676E-2</v>
      </c>
      <c r="F16">
        <v>140033447</v>
      </c>
      <c r="G16">
        <f t="shared" si="2"/>
        <v>0.55238437428452358</v>
      </c>
      <c r="H16">
        <f t="shared" si="3"/>
        <v>-1.0196063619127778</v>
      </c>
      <c r="I16">
        <v>4754</v>
      </c>
      <c r="J16">
        <f t="shared" si="4"/>
        <v>1.1925487028461627E-2</v>
      </c>
      <c r="K16">
        <f t="shared" si="5"/>
        <v>16.270990323937738</v>
      </c>
      <c r="M16" t="s">
        <v>144</v>
      </c>
      <c r="N16">
        <v>-1.0196063619127778</v>
      </c>
      <c r="O16">
        <v>1.1925487028461627E-2</v>
      </c>
      <c r="P16">
        <f t="shared" si="6"/>
        <v>23</v>
      </c>
      <c r="Q16">
        <f t="shared" si="7"/>
        <v>19</v>
      </c>
    </row>
    <row r="17" spans="1:17" x14ac:dyDescent="0.15">
      <c r="A17" t="s">
        <v>145</v>
      </c>
      <c r="B17">
        <v>109952117</v>
      </c>
      <c r="C17">
        <f t="shared" si="0"/>
        <v>3.1690033099733401E-2</v>
      </c>
      <c r="D17">
        <v>37789119</v>
      </c>
      <c r="E17">
        <f t="shared" si="1"/>
        <v>5.5843368240527838E-2</v>
      </c>
      <c r="F17">
        <v>226034849</v>
      </c>
      <c r="G17">
        <f t="shared" si="2"/>
        <v>0.48643878360544307</v>
      </c>
      <c r="H17">
        <f t="shared" si="3"/>
        <v>-1.2871927734192614</v>
      </c>
      <c r="I17">
        <v>5350</v>
      </c>
      <c r="J17">
        <f t="shared" si="4"/>
        <v>1.342056281074247E-2</v>
      </c>
      <c r="K17">
        <f t="shared" si="5"/>
        <v>20.551797570093459</v>
      </c>
      <c r="M17" t="s">
        <v>145</v>
      </c>
      <c r="N17">
        <v>-1.2871927734192614</v>
      </c>
      <c r="O17">
        <v>1.342056281074247E-2</v>
      </c>
      <c r="P17">
        <f t="shared" si="6"/>
        <v>25</v>
      </c>
      <c r="Q17">
        <f t="shared" si="7"/>
        <v>18</v>
      </c>
    </row>
    <row r="18" spans="1:17" x14ac:dyDescent="0.15">
      <c r="A18" t="s">
        <v>148</v>
      </c>
      <c r="B18">
        <v>40049704</v>
      </c>
      <c r="C18">
        <f t="shared" si="0"/>
        <v>1.154299234997472E-2</v>
      </c>
      <c r="D18">
        <v>34038565</v>
      </c>
      <c r="E18">
        <f t="shared" si="1"/>
        <v>5.0300937676640262E-2</v>
      </c>
      <c r="F18">
        <v>105827</v>
      </c>
      <c r="G18">
        <f t="shared" si="2"/>
        <v>378.44504710518112</v>
      </c>
      <c r="H18">
        <f t="shared" si="3"/>
        <v>4.4641256876297231</v>
      </c>
      <c r="I18">
        <v>1252</v>
      </c>
      <c r="J18">
        <f t="shared" si="4"/>
        <v>3.1406625493550604E-3</v>
      </c>
      <c r="K18">
        <f t="shared" si="5"/>
        <v>31.988581469648562</v>
      </c>
      <c r="M18" t="s">
        <v>148</v>
      </c>
      <c r="N18">
        <v>4.4641256876297231</v>
      </c>
      <c r="O18">
        <v>3.1406625493550604E-3</v>
      </c>
      <c r="P18">
        <f t="shared" si="6"/>
        <v>1</v>
      </c>
      <c r="Q18">
        <f t="shared" si="7"/>
        <v>27</v>
      </c>
    </row>
    <row r="19" spans="1:17" x14ac:dyDescent="0.15">
      <c r="A19" t="s">
        <v>149</v>
      </c>
      <c r="B19">
        <v>1162920</v>
      </c>
      <c r="C19">
        <f t="shared" si="0"/>
        <v>3.3517293070711837E-4</v>
      </c>
      <c r="D19">
        <v>3941485</v>
      </c>
      <c r="E19">
        <f t="shared" si="1"/>
        <v>5.8245813634744134E-3</v>
      </c>
      <c r="F19">
        <v>95140545</v>
      </c>
      <c r="G19">
        <f t="shared" si="2"/>
        <v>1.2223179928178885E-2</v>
      </c>
      <c r="H19">
        <f t="shared" si="3"/>
        <v>-7.2596169330554394</v>
      </c>
      <c r="I19">
        <v>255</v>
      </c>
      <c r="J19">
        <f t="shared" si="4"/>
        <v>6.3967168537183738E-4</v>
      </c>
      <c r="K19">
        <f t="shared" si="5"/>
        <v>4.5604705882352938</v>
      </c>
      <c r="M19" t="s">
        <v>149</v>
      </c>
      <c r="N19">
        <v>-7.2596169330554394</v>
      </c>
      <c r="O19">
        <v>6.3967168537183738E-4</v>
      </c>
      <c r="P19">
        <f t="shared" si="6"/>
        <v>33</v>
      </c>
      <c r="Q19">
        <f t="shared" si="7"/>
        <v>32</v>
      </c>
    </row>
    <row r="20" spans="1:17" x14ac:dyDescent="0.15">
      <c r="A20" t="s">
        <v>150</v>
      </c>
      <c r="B20">
        <v>4020630</v>
      </c>
      <c r="C20">
        <f t="shared" si="0"/>
        <v>1.1588125927741901E-3</v>
      </c>
      <c r="D20">
        <v>4589253</v>
      </c>
      <c r="E20">
        <f t="shared" si="1"/>
        <v>6.7818290558175516E-3</v>
      </c>
      <c r="F20">
        <v>26937614</v>
      </c>
      <c r="G20">
        <f t="shared" si="2"/>
        <v>0.14925709455930283</v>
      </c>
      <c r="H20">
        <f t="shared" si="3"/>
        <v>-3.6689359769826204</v>
      </c>
      <c r="I20">
        <v>1561</v>
      </c>
      <c r="J20">
        <f t="shared" si="4"/>
        <v>3.9157941210409336E-3</v>
      </c>
      <c r="K20">
        <f t="shared" si="5"/>
        <v>2.5756758488148623</v>
      </c>
      <c r="M20" t="s">
        <v>150</v>
      </c>
      <c r="N20">
        <v>-3.6689359769826204</v>
      </c>
      <c r="O20">
        <v>3.9157941210409336E-3</v>
      </c>
      <c r="P20">
        <f t="shared" si="6"/>
        <v>31</v>
      </c>
      <c r="Q20">
        <f t="shared" si="7"/>
        <v>25</v>
      </c>
    </row>
    <row r="21" spans="1:17" x14ac:dyDescent="0.15">
      <c r="A21" t="s">
        <v>151</v>
      </c>
      <c r="B21">
        <v>336286076</v>
      </c>
      <c r="C21">
        <f t="shared" si="0"/>
        <v>9.6923253232308965E-2</v>
      </c>
      <c r="D21">
        <v>55946453</v>
      </c>
      <c r="E21">
        <f t="shared" si="1"/>
        <v>8.2675607669773499E-2</v>
      </c>
      <c r="F21">
        <v>336286076</v>
      </c>
      <c r="G21">
        <f t="shared" si="2"/>
        <v>1</v>
      </c>
      <c r="H21">
        <f t="shared" si="3"/>
        <v>0.15899485260189661</v>
      </c>
      <c r="I21">
        <v>38504</v>
      </c>
      <c r="J21">
        <f t="shared" si="4"/>
        <v>9.658791597473422E-2</v>
      </c>
      <c r="K21">
        <f t="shared" si="5"/>
        <v>8.7337958653646375</v>
      </c>
      <c r="M21" t="s">
        <v>151</v>
      </c>
      <c r="N21">
        <v>0.15899485260189661</v>
      </c>
      <c r="O21">
        <v>9.658791597473422E-2</v>
      </c>
      <c r="P21">
        <f t="shared" si="6"/>
        <v>11</v>
      </c>
      <c r="Q21">
        <f t="shared" si="7"/>
        <v>3</v>
      </c>
    </row>
    <row r="22" spans="1:17" x14ac:dyDescent="0.15">
      <c r="A22" t="s">
        <v>188</v>
      </c>
      <c r="B22">
        <v>106811079</v>
      </c>
      <c r="C22">
        <f t="shared" si="0"/>
        <v>3.0784733584786179E-2</v>
      </c>
      <c r="D22">
        <v>16258614</v>
      </c>
      <c r="E22">
        <f t="shared" si="1"/>
        <v>2.4026380945335119E-2</v>
      </c>
      <c r="F22">
        <v>110951767</v>
      </c>
      <c r="G22">
        <f t="shared" si="2"/>
        <v>0.96268028791285498</v>
      </c>
      <c r="H22">
        <f t="shared" si="3"/>
        <v>0.20983255330387166</v>
      </c>
      <c r="I22">
        <v>2086</v>
      </c>
      <c r="J22">
        <f t="shared" si="4"/>
        <v>5.2327652379829523E-3</v>
      </c>
      <c r="K22">
        <f t="shared" si="5"/>
        <v>51.203777085330778</v>
      </c>
      <c r="M22" t="s">
        <v>188</v>
      </c>
      <c r="N22">
        <v>0.20983255330387166</v>
      </c>
      <c r="O22">
        <v>5.2327652379829523E-3</v>
      </c>
      <c r="P22">
        <f t="shared" si="6"/>
        <v>10</v>
      </c>
      <c r="Q22">
        <f t="shared" si="7"/>
        <v>24</v>
      </c>
    </row>
    <row r="23" spans="1:17" x14ac:dyDescent="0.15">
      <c r="A23" t="s">
        <v>153</v>
      </c>
      <c r="B23">
        <v>23364146</v>
      </c>
      <c r="C23">
        <f t="shared" si="0"/>
        <v>6.7339363742037256E-3</v>
      </c>
      <c r="D23">
        <v>5063166</v>
      </c>
      <c r="E23">
        <f t="shared" si="1"/>
        <v>7.4821602324446988E-3</v>
      </c>
      <c r="F23">
        <v>23364146</v>
      </c>
      <c r="G23">
        <f t="shared" si="2"/>
        <v>1</v>
      </c>
      <c r="H23">
        <f t="shared" si="3"/>
        <v>-0.10536167916628697</v>
      </c>
      <c r="I23" s="9">
        <v>1136</v>
      </c>
      <c r="J23">
        <f t="shared" si="4"/>
        <v>2.8496746454212052E-3</v>
      </c>
      <c r="K23">
        <f t="shared" si="5"/>
        <v>20.567029929577465</v>
      </c>
      <c r="M23" t="s">
        <v>153</v>
      </c>
      <c r="N23">
        <v>-0.10536167916628697</v>
      </c>
      <c r="O23">
        <v>2.8496746454212052E-3</v>
      </c>
      <c r="P23">
        <f t="shared" si="6"/>
        <v>18</v>
      </c>
      <c r="Q23">
        <f t="shared" si="7"/>
        <v>28</v>
      </c>
    </row>
    <row r="24" spans="1:17" x14ac:dyDescent="0.15">
      <c r="A24" t="s">
        <v>154</v>
      </c>
      <c r="B24">
        <v>320752359</v>
      </c>
      <c r="C24">
        <f t="shared" si="0"/>
        <v>9.2446177034750249E-2</v>
      </c>
      <c r="D24">
        <v>61211784</v>
      </c>
      <c r="E24">
        <f t="shared" si="1"/>
        <v>9.0456519893243617E-2</v>
      </c>
      <c r="F24">
        <v>436444916</v>
      </c>
      <c r="G24">
        <f t="shared" si="2"/>
        <v>0.73492059877723492</v>
      </c>
      <c r="H24">
        <f t="shared" si="3"/>
        <v>-0.28623550129504949</v>
      </c>
      <c r="I24">
        <v>79836</v>
      </c>
      <c r="J24">
        <f t="shared" si="4"/>
        <v>0.20026991636606278</v>
      </c>
      <c r="K24">
        <f t="shared" si="5"/>
        <v>4.0176406508342097</v>
      </c>
      <c r="M24" t="s">
        <v>154</v>
      </c>
      <c r="N24">
        <v>-0.28623550129504949</v>
      </c>
      <c r="O24">
        <v>0.20026991636606278</v>
      </c>
      <c r="P24">
        <f t="shared" si="6"/>
        <v>22</v>
      </c>
      <c r="Q24">
        <f t="shared" si="7"/>
        <v>1</v>
      </c>
    </row>
    <row r="25" spans="1:17" x14ac:dyDescent="0.15">
      <c r="A25" t="s">
        <v>155</v>
      </c>
      <c r="B25">
        <v>112692834</v>
      </c>
      <c r="C25">
        <f t="shared" si="0"/>
        <v>3.2479953428843591E-2</v>
      </c>
      <c r="D25">
        <v>25261171</v>
      </c>
      <c r="E25">
        <f t="shared" si="1"/>
        <v>3.7330028105178714E-2</v>
      </c>
      <c r="F25">
        <v>128441551</v>
      </c>
      <c r="G25">
        <f t="shared" si="2"/>
        <v>0.87738611938748701</v>
      </c>
      <c r="H25">
        <f t="shared" si="3"/>
        <v>-0.26998307489916062</v>
      </c>
      <c r="I25">
        <v>9597</v>
      </c>
      <c r="J25">
        <f t="shared" si="4"/>
        <v>2.4074232017700092E-2</v>
      </c>
      <c r="K25">
        <f t="shared" si="5"/>
        <v>11.742506408252579</v>
      </c>
      <c r="M25" t="s">
        <v>155</v>
      </c>
      <c r="N25">
        <v>-0.26998307489916062</v>
      </c>
      <c r="O25">
        <v>2.4074232017700092E-2</v>
      </c>
      <c r="P25">
        <f t="shared" si="6"/>
        <v>21</v>
      </c>
      <c r="Q25">
        <f t="shared" si="7"/>
        <v>13</v>
      </c>
    </row>
    <row r="26" spans="1:17" x14ac:dyDescent="0.15">
      <c r="A26" t="s">
        <v>156</v>
      </c>
      <c r="B26">
        <v>153984766</v>
      </c>
      <c r="C26">
        <f t="shared" si="0"/>
        <v>4.4380976597246442E-2</v>
      </c>
      <c r="D26">
        <v>36362803</v>
      </c>
      <c r="E26">
        <f t="shared" si="1"/>
        <v>5.3735610988622687E-2</v>
      </c>
      <c r="F26">
        <v>153984766</v>
      </c>
      <c r="G26">
        <f t="shared" si="2"/>
        <v>1</v>
      </c>
      <c r="H26">
        <f t="shared" si="3"/>
        <v>-0.19126500602366928</v>
      </c>
      <c r="I26">
        <v>1549</v>
      </c>
      <c r="J26">
        <f t="shared" si="4"/>
        <v>3.8856919240822592E-3</v>
      </c>
      <c r="K26">
        <f t="shared" si="5"/>
        <v>99.409145255003224</v>
      </c>
      <c r="M26" t="s">
        <v>156</v>
      </c>
      <c r="N26">
        <v>-0.19126500602366928</v>
      </c>
      <c r="O26">
        <v>3.8856919240822592E-3</v>
      </c>
      <c r="P26">
        <f t="shared" si="6"/>
        <v>20</v>
      </c>
      <c r="Q26">
        <f t="shared" si="7"/>
        <v>26</v>
      </c>
    </row>
    <row r="27" spans="1:17" x14ac:dyDescent="0.15">
      <c r="A27" t="s">
        <v>157</v>
      </c>
      <c r="B27">
        <v>161630822</v>
      </c>
      <c r="C27">
        <f t="shared" si="0"/>
        <v>4.6584697401661837E-2</v>
      </c>
      <c r="D27">
        <v>27361931</v>
      </c>
      <c r="E27">
        <f t="shared" si="1"/>
        <v>4.0434453859718562E-2</v>
      </c>
      <c r="F27">
        <v>190752896</v>
      </c>
      <c r="G27">
        <f t="shared" si="2"/>
        <v>0.84733089452020693</v>
      </c>
      <c r="H27">
        <f t="shared" si="3"/>
        <v>-2.4074128696814169E-2</v>
      </c>
      <c r="I27">
        <v>15348</v>
      </c>
      <c r="J27">
        <f t="shared" si="4"/>
        <v>3.850070991014494E-2</v>
      </c>
      <c r="K27">
        <f t="shared" si="5"/>
        <v>10.531067370341413</v>
      </c>
      <c r="M27" t="s">
        <v>157</v>
      </c>
      <c r="N27">
        <v>-2.4074128696814169E-2</v>
      </c>
      <c r="O27">
        <v>3.850070991014494E-2</v>
      </c>
      <c r="P27">
        <f t="shared" si="6"/>
        <v>15</v>
      </c>
      <c r="Q27">
        <f t="shared" si="7"/>
        <v>9</v>
      </c>
    </row>
    <row r="28" spans="1:17" x14ac:dyDescent="0.15">
      <c r="A28" t="s">
        <v>189</v>
      </c>
      <c r="B28">
        <v>41937448</v>
      </c>
      <c r="C28">
        <f t="shared" si="0"/>
        <v>1.2087071640815688E-2</v>
      </c>
      <c r="D28">
        <v>8265432</v>
      </c>
      <c r="E28">
        <f t="shared" si="1"/>
        <v>1.22143509840238E-2</v>
      </c>
      <c r="F28">
        <v>44372572</v>
      </c>
      <c r="G28">
        <f t="shared" si="2"/>
        <v>0.94512096346364594</v>
      </c>
      <c r="H28">
        <f t="shared" si="3"/>
        <v>-6.6917504653022111E-2</v>
      </c>
      <c r="I28">
        <v>5461</v>
      </c>
      <c r="J28">
        <f t="shared" si="4"/>
        <v>1.3699008132610211E-2</v>
      </c>
      <c r="K28">
        <f t="shared" si="5"/>
        <v>7.6794447903314413</v>
      </c>
      <c r="M28" t="s">
        <v>189</v>
      </c>
      <c r="N28">
        <v>-6.6917504653022111E-2</v>
      </c>
      <c r="O28">
        <v>1.3699008132610211E-2</v>
      </c>
      <c r="P28">
        <f t="shared" si="6"/>
        <v>17</v>
      </c>
      <c r="Q28">
        <f t="shared" si="7"/>
        <v>17</v>
      </c>
    </row>
    <row r="29" spans="1:17" x14ac:dyDescent="0.15">
      <c r="A29" t="s">
        <v>159</v>
      </c>
      <c r="B29">
        <v>125035417</v>
      </c>
      <c r="C29">
        <f t="shared" si="0"/>
        <v>3.6037291609118983E-2</v>
      </c>
      <c r="D29">
        <v>16540221</v>
      </c>
      <c r="E29">
        <f t="shared" si="1"/>
        <v>2.4442529398018293E-2</v>
      </c>
      <c r="F29">
        <v>125035417</v>
      </c>
      <c r="G29">
        <f t="shared" si="2"/>
        <v>1</v>
      </c>
      <c r="H29">
        <f t="shared" si="3"/>
        <v>0.3882296571969302</v>
      </c>
      <c r="I29">
        <v>14762</v>
      </c>
      <c r="J29">
        <f t="shared" si="4"/>
        <v>3.7030719291996327E-2</v>
      </c>
      <c r="K29">
        <f t="shared" si="5"/>
        <v>8.4700865058935104</v>
      </c>
      <c r="M29" t="s">
        <v>159</v>
      </c>
      <c r="N29">
        <v>0.3882296571969302</v>
      </c>
      <c r="O29">
        <v>3.7030719291996327E-2</v>
      </c>
      <c r="P29">
        <f t="shared" si="6"/>
        <v>6</v>
      </c>
      <c r="Q29">
        <f t="shared" si="7"/>
        <v>10</v>
      </c>
    </row>
    <row r="30" spans="1:17" x14ac:dyDescent="0.15">
      <c r="A30" t="s">
        <v>160</v>
      </c>
      <c r="B30">
        <v>122297838</v>
      </c>
      <c r="C30">
        <f t="shared" si="0"/>
        <v>3.52482757039215E-2</v>
      </c>
      <c r="D30">
        <v>20901555</v>
      </c>
      <c r="E30">
        <f t="shared" si="1"/>
        <v>3.0887548150160524E-2</v>
      </c>
      <c r="F30">
        <v>122297838</v>
      </c>
      <c r="G30">
        <f t="shared" si="2"/>
        <v>1</v>
      </c>
      <c r="H30">
        <f t="shared" si="3"/>
        <v>0.13206348165927909</v>
      </c>
      <c r="I30">
        <v>15550</v>
      </c>
      <c r="J30">
        <f t="shared" si="4"/>
        <v>3.9007430225615966E-2</v>
      </c>
      <c r="K30">
        <f t="shared" si="5"/>
        <v>7.8648127331189714</v>
      </c>
      <c r="M30" t="s">
        <v>160</v>
      </c>
      <c r="N30">
        <v>0.13206348165927909</v>
      </c>
      <c r="O30">
        <v>3.9007430225615966E-2</v>
      </c>
      <c r="P30">
        <f t="shared" si="6"/>
        <v>12</v>
      </c>
      <c r="Q30">
        <f t="shared" si="7"/>
        <v>8</v>
      </c>
    </row>
    <row r="31" spans="1:17" x14ac:dyDescent="0.15">
      <c r="A31" t="s">
        <v>190</v>
      </c>
      <c r="B31">
        <v>152228636</v>
      </c>
      <c r="C31">
        <f t="shared" si="0"/>
        <v>4.3874830655304876E-2</v>
      </c>
      <c r="D31">
        <v>20975047</v>
      </c>
      <c r="E31">
        <f t="shared" si="1"/>
        <v>3.0996151920963777E-2</v>
      </c>
      <c r="F31">
        <v>152228636</v>
      </c>
      <c r="G31">
        <f t="shared" si="2"/>
        <v>1</v>
      </c>
      <c r="H31">
        <f t="shared" si="3"/>
        <v>0.34747775687206006</v>
      </c>
      <c r="I31">
        <v>23070</v>
      </c>
      <c r="J31">
        <f t="shared" si="4"/>
        <v>5.7871473653052112E-2</v>
      </c>
      <c r="K31">
        <f t="shared" si="5"/>
        <v>6.5985537928045082</v>
      </c>
      <c r="M31" t="s">
        <v>190</v>
      </c>
      <c r="N31">
        <v>0.34747775687206006</v>
      </c>
      <c r="O31">
        <v>5.7871473653052112E-2</v>
      </c>
      <c r="P31">
        <f t="shared" si="6"/>
        <v>7</v>
      </c>
      <c r="Q31">
        <f t="shared" si="7"/>
        <v>4</v>
      </c>
    </row>
    <row r="32" spans="1:17" x14ac:dyDescent="0.15">
      <c r="A32" t="s">
        <v>162</v>
      </c>
      <c r="B32">
        <v>39811174</v>
      </c>
      <c r="C32">
        <f t="shared" si="0"/>
        <v>1.1474244027509229E-2</v>
      </c>
      <c r="D32">
        <v>4834689</v>
      </c>
      <c r="E32">
        <f t="shared" si="1"/>
        <v>7.1445253369211729E-3</v>
      </c>
      <c r="F32">
        <v>39811174</v>
      </c>
      <c r="G32">
        <f t="shared" si="2"/>
        <v>1</v>
      </c>
      <c r="H32">
        <f t="shared" si="3"/>
        <v>0.47375849754690408</v>
      </c>
      <c r="I32">
        <v>7558</v>
      </c>
      <c r="J32">
        <f t="shared" si="4"/>
        <v>1.8959367051138615E-2</v>
      </c>
      <c r="K32">
        <f t="shared" si="5"/>
        <v>5.2674218047102412</v>
      </c>
      <c r="M32" t="s">
        <v>162</v>
      </c>
      <c r="N32">
        <v>0.47375849754690408</v>
      </c>
      <c r="O32">
        <v>1.8959367051138615E-2</v>
      </c>
      <c r="P32">
        <f t="shared" si="6"/>
        <v>5</v>
      </c>
      <c r="Q32">
        <f t="shared" si="7"/>
        <v>14</v>
      </c>
    </row>
    <row r="33" spans="1:17" x14ac:dyDescent="0.15">
      <c r="A33" t="s">
        <v>163</v>
      </c>
      <c r="B33">
        <v>72107779</v>
      </c>
      <c r="C33">
        <f t="shared" si="0"/>
        <v>2.0782663995985284E-2</v>
      </c>
      <c r="D33">
        <v>33813773</v>
      </c>
      <c r="E33">
        <f t="shared" si="1"/>
        <v>4.9968748338393855E-2</v>
      </c>
      <c r="F33">
        <v>108681786</v>
      </c>
      <c r="G33">
        <f t="shared" si="2"/>
        <v>0.66347620566338505</v>
      </c>
      <c r="H33">
        <f t="shared" si="3"/>
        <v>-1.2875408870294958</v>
      </c>
      <c r="I33">
        <v>12606</v>
      </c>
      <c r="J33">
        <f t="shared" si="4"/>
        <v>3.1622357905087772E-2</v>
      </c>
      <c r="K33">
        <f t="shared" si="5"/>
        <v>5.7201157385372046</v>
      </c>
      <c r="M33" t="s">
        <v>163</v>
      </c>
      <c r="N33">
        <v>-1.2875408870294958</v>
      </c>
      <c r="O33">
        <v>3.1622357905087772E-2</v>
      </c>
      <c r="P33">
        <f t="shared" si="6"/>
        <v>26</v>
      </c>
      <c r="Q33">
        <f t="shared" si="7"/>
        <v>11</v>
      </c>
    </row>
    <row r="34" spans="1:17" x14ac:dyDescent="0.15">
      <c r="A34" t="s">
        <v>164</v>
      </c>
      <c r="B34">
        <v>177807270</v>
      </c>
      <c r="C34">
        <f t="shared" si="0"/>
        <v>5.1247019388205452E-2</v>
      </c>
      <c r="D34">
        <v>35447730</v>
      </c>
      <c r="E34">
        <f t="shared" si="1"/>
        <v>5.2383349812436905E-2</v>
      </c>
      <c r="F34">
        <v>194936190</v>
      </c>
      <c r="G34">
        <f t="shared" si="2"/>
        <v>0.91213063105419268</v>
      </c>
      <c r="H34">
        <f t="shared" si="3"/>
        <v>-0.1139033944738832</v>
      </c>
      <c r="I34">
        <v>18215</v>
      </c>
      <c r="J34">
        <f t="shared" si="4"/>
        <v>4.5692626466854971E-2</v>
      </c>
      <c r="K34">
        <f t="shared" si="5"/>
        <v>9.7615849574526496</v>
      </c>
      <c r="M34" t="s">
        <v>164</v>
      </c>
      <c r="N34">
        <v>-0.1139033944738832</v>
      </c>
      <c r="O34">
        <v>4.5692626466854971E-2</v>
      </c>
      <c r="P34">
        <f t="shared" si="6"/>
        <v>19</v>
      </c>
      <c r="Q34">
        <f t="shared" si="7"/>
        <v>7</v>
      </c>
    </row>
    <row r="35" spans="1:17" x14ac:dyDescent="0.15">
      <c r="A35" t="s">
        <v>165</v>
      </c>
      <c r="B35">
        <v>10441169</v>
      </c>
      <c r="C35">
        <f t="shared" si="0"/>
        <v>3.0093189675457575E-3</v>
      </c>
      <c r="D35">
        <v>1561588</v>
      </c>
      <c r="E35">
        <f t="shared" si="1"/>
        <v>2.3076572312783843E-3</v>
      </c>
      <c r="F35">
        <v>10441169</v>
      </c>
      <c r="G35">
        <f t="shared" si="2"/>
        <v>1</v>
      </c>
      <c r="H35">
        <f t="shared" si="3"/>
        <v>0.26548097222584122</v>
      </c>
      <c r="J35">
        <f t="shared" si="4"/>
        <v>0</v>
      </c>
      <c r="M35" t="s">
        <v>165</v>
      </c>
      <c r="N35">
        <v>0.26548097222584122</v>
      </c>
      <c r="O35">
        <v>0</v>
      </c>
      <c r="P35">
        <f t="shared" si="6"/>
        <v>9</v>
      </c>
      <c r="Q35">
        <f t="shared" si="7"/>
        <v>34</v>
      </c>
    </row>
    <row r="36" spans="1:17" x14ac:dyDescent="0.15">
      <c r="A36" t="s">
        <v>166</v>
      </c>
      <c r="B36">
        <v>2407360</v>
      </c>
      <c r="C36">
        <f t="shared" si="0"/>
        <v>6.9384128441086958E-4</v>
      </c>
      <c r="D36">
        <v>6951952</v>
      </c>
      <c r="E36">
        <f>D36/$D$37</f>
        <v>1.0273338617036136E-2</v>
      </c>
      <c r="F36">
        <v>29861007</v>
      </c>
      <c r="G36">
        <f t="shared" si="2"/>
        <v>8.0618848520413261E-2</v>
      </c>
      <c r="H36">
        <f t="shared" si="3"/>
        <v>-5.2130869011791088</v>
      </c>
      <c r="I36">
        <v>717</v>
      </c>
      <c r="J36">
        <f t="shared" si="4"/>
        <v>1.7986062682808133E-3</v>
      </c>
      <c r="K36">
        <f t="shared" si="5"/>
        <v>3.3575453277545328</v>
      </c>
      <c r="M36" t="s">
        <v>166</v>
      </c>
      <c r="N36">
        <v>-5.2130869011791088</v>
      </c>
      <c r="O36">
        <v>1.7986062682808133E-3</v>
      </c>
      <c r="P36">
        <f t="shared" si="6"/>
        <v>32</v>
      </c>
      <c r="Q36">
        <f t="shared" si="7"/>
        <v>29</v>
      </c>
    </row>
    <row r="37" spans="1:17" x14ac:dyDescent="0.15">
      <c r="A37" t="s">
        <v>172</v>
      </c>
      <c r="B37">
        <f>SUM(B3:B36)</f>
        <v>3469611933</v>
      </c>
      <c r="C37">
        <f t="shared" si="0"/>
        <v>1</v>
      </c>
      <c r="D37">
        <f>SUM(D3:D36)</f>
        <v>676698419</v>
      </c>
      <c r="E37">
        <f t="shared" si="1"/>
        <v>1</v>
      </c>
      <c r="F37">
        <f>SUM(F3:F36)</f>
        <v>4797799014</v>
      </c>
      <c r="G37">
        <f>B37/F37</f>
        <v>0.72316741965965148</v>
      </c>
      <c r="I37" s="8">
        <f>SUM(I3:I36)</f>
        <v>398642</v>
      </c>
      <c r="K37">
        <f t="shared" si="5"/>
        <v>8.7035784814445041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F10" sqref="F10"/>
    </sheetView>
  </sheetViews>
  <sheetFormatPr defaultRowHeight="13.5" x14ac:dyDescent="0.15"/>
  <cols>
    <col min="4" max="4" width="10.5" bestFit="1" customWidth="1"/>
  </cols>
  <sheetData>
    <row r="1" spans="1:17" x14ac:dyDescent="0.15">
      <c r="A1" t="s">
        <v>283</v>
      </c>
      <c r="B1" t="s">
        <v>167</v>
      </c>
      <c r="D1" t="s">
        <v>168</v>
      </c>
    </row>
    <row r="2" spans="1:17" x14ac:dyDescent="0.15">
      <c r="B2" t="s">
        <v>183</v>
      </c>
      <c r="C2" t="s">
        <v>170</v>
      </c>
      <c r="D2" t="s">
        <v>191</v>
      </c>
      <c r="E2" t="s">
        <v>170</v>
      </c>
      <c r="F2" t="s">
        <v>193</v>
      </c>
      <c r="G2" t="s">
        <v>192</v>
      </c>
      <c r="H2" t="s">
        <v>195</v>
      </c>
      <c r="I2" t="s">
        <v>194</v>
      </c>
      <c r="K2" t="s">
        <v>231</v>
      </c>
      <c r="N2" t="s">
        <v>274</v>
      </c>
      <c r="O2" t="s">
        <v>273</v>
      </c>
      <c r="P2" t="s">
        <v>275</v>
      </c>
      <c r="Q2" t="s">
        <v>275</v>
      </c>
    </row>
    <row r="3" spans="1:17" x14ac:dyDescent="0.15">
      <c r="A3" t="s">
        <v>184</v>
      </c>
      <c r="B3">
        <v>158768</v>
      </c>
      <c r="C3">
        <f>B3/$B$37</f>
        <v>3.3374695746622392E-2</v>
      </c>
      <c r="D3">
        <v>12068148</v>
      </c>
      <c r="E3">
        <f>D3/$D$37</f>
        <v>1.2878177221075844E-2</v>
      </c>
      <c r="F3">
        <v>199884</v>
      </c>
      <c r="G3">
        <f>B3/F3</f>
        <v>0.79430069440275364</v>
      </c>
      <c r="H3">
        <f>LN(G3*C3/E3)</f>
        <v>0.72197062880321905</v>
      </c>
      <c r="I3" s="6">
        <v>44319</v>
      </c>
      <c r="J3">
        <f>I3/$I$37</f>
        <v>0.10944314112853439</v>
      </c>
      <c r="K3">
        <f>B3/I3</f>
        <v>3.5823912994426768</v>
      </c>
      <c r="M3" t="s">
        <v>184</v>
      </c>
      <c r="N3">
        <v>0.72197062880321905</v>
      </c>
      <c r="O3">
        <v>0.10944314112853439</v>
      </c>
      <c r="P3">
        <f>RANK(N3,$N$3:$N$36,0)</f>
        <v>2</v>
      </c>
      <c r="Q3">
        <f>RANK(O3,$O$3:$O$36,0)</f>
        <v>3</v>
      </c>
    </row>
    <row r="4" spans="1:17" x14ac:dyDescent="0.15">
      <c r="A4" t="s">
        <v>185</v>
      </c>
      <c r="B4">
        <v>22116</v>
      </c>
      <c r="C4">
        <f t="shared" ref="C4:C37" si="0">B4/$B$37</f>
        <v>4.6490147330211428E-3</v>
      </c>
      <c r="D4">
        <v>1452277</v>
      </c>
      <c r="E4">
        <f t="shared" ref="E4:E37" si="1">D4/$D$37</f>
        <v>1.549755652656262E-3</v>
      </c>
      <c r="F4">
        <v>34611</v>
      </c>
      <c r="G4">
        <f t="shared" ref="G4:G36" si="2">B4/F4</f>
        <v>0.63898760509664554</v>
      </c>
      <c r="H4">
        <f t="shared" ref="H4:H36" si="3">LN(G4*C4/E4)</f>
        <v>0.65068781458246694</v>
      </c>
      <c r="I4" s="6">
        <v>1199</v>
      </c>
      <c r="J4">
        <f t="shared" ref="J4:J36" si="4">I4/$I$37</f>
        <v>2.9608593653537474E-3</v>
      </c>
      <c r="K4">
        <f t="shared" ref="K4:K37" si="5">B4/I4</f>
        <v>18.44537114261885</v>
      </c>
      <c r="M4" t="s">
        <v>185</v>
      </c>
      <c r="N4">
        <v>0.65068781458246694</v>
      </c>
      <c r="O4">
        <v>2.9608593653537474E-3</v>
      </c>
      <c r="P4">
        <f t="shared" ref="P4:P36" si="6">RANK(N4,$N$3:$N$36,0)</f>
        <v>3</v>
      </c>
      <c r="Q4">
        <f t="shared" ref="Q4:Q36" si="7">RANK(O4,$O$3:$O$36,0)</f>
        <v>28</v>
      </c>
    </row>
    <row r="5" spans="1:17" x14ac:dyDescent="0.15">
      <c r="A5" t="s">
        <v>186</v>
      </c>
      <c r="B5">
        <v>34226</v>
      </c>
      <c r="C5">
        <f t="shared" si="0"/>
        <v>7.19466351294907E-3</v>
      </c>
      <c r="D5">
        <v>2297339</v>
      </c>
      <c r="E5">
        <f t="shared" si="1"/>
        <v>2.4515392733739393E-3</v>
      </c>
      <c r="F5">
        <v>44822</v>
      </c>
      <c r="G5">
        <f t="shared" si="2"/>
        <v>0.76359823301057517</v>
      </c>
      <c r="H5">
        <f t="shared" si="3"/>
        <v>0.8069099691769005</v>
      </c>
      <c r="I5" s="6">
        <v>4208</v>
      </c>
      <c r="J5">
        <f t="shared" si="4"/>
        <v>1.0391406346462526E-2</v>
      </c>
      <c r="K5">
        <f t="shared" si="5"/>
        <v>8.1335551330798488</v>
      </c>
      <c r="M5" t="s">
        <v>186</v>
      </c>
      <c r="N5">
        <v>0.8069099691769005</v>
      </c>
      <c r="O5">
        <v>1.0391406346462526E-2</v>
      </c>
      <c r="P5">
        <f t="shared" si="6"/>
        <v>1</v>
      </c>
      <c r="Q5">
        <f t="shared" si="7"/>
        <v>19</v>
      </c>
    </row>
    <row r="6" spans="1:17" x14ac:dyDescent="0.15">
      <c r="A6" t="s">
        <v>134</v>
      </c>
      <c r="B6">
        <v>4668</v>
      </c>
      <c r="C6">
        <f t="shared" si="0"/>
        <v>9.8126246942225963E-4</v>
      </c>
      <c r="D6">
        <v>1659542</v>
      </c>
      <c r="E6">
        <f t="shared" si="1"/>
        <v>1.7709325392610902E-3</v>
      </c>
      <c r="F6">
        <v>25916</v>
      </c>
      <c r="G6">
        <f t="shared" si="2"/>
        <v>0.18012038894891186</v>
      </c>
      <c r="H6">
        <f t="shared" si="3"/>
        <v>-2.3045513926223982</v>
      </c>
      <c r="I6" s="7">
        <v>464</v>
      </c>
      <c r="J6">
        <f t="shared" si="4"/>
        <v>1.1458204716631682E-3</v>
      </c>
      <c r="K6">
        <f t="shared" si="5"/>
        <v>10.060344827586206</v>
      </c>
      <c r="M6" t="s">
        <v>134</v>
      </c>
      <c r="N6">
        <v>-2.3045513926223982</v>
      </c>
      <c r="O6">
        <v>1.1458204716631682E-3</v>
      </c>
      <c r="P6">
        <f t="shared" si="6"/>
        <v>28</v>
      </c>
      <c r="Q6">
        <f t="shared" si="7"/>
        <v>31</v>
      </c>
    </row>
    <row r="7" spans="1:17" x14ac:dyDescent="0.15">
      <c r="A7" t="s">
        <v>187</v>
      </c>
      <c r="B7">
        <v>395616</v>
      </c>
      <c r="C7">
        <f t="shared" si="0"/>
        <v>8.3162624914943584E-2</v>
      </c>
      <c r="D7">
        <v>38856530</v>
      </c>
      <c r="E7">
        <f t="shared" si="1"/>
        <v>4.1464628999913669E-2</v>
      </c>
      <c r="F7">
        <v>571486</v>
      </c>
      <c r="G7">
        <f t="shared" si="2"/>
        <v>0.69225842802798321</v>
      </c>
      <c r="H7">
        <f t="shared" si="3"/>
        <v>0.32816133439690803</v>
      </c>
      <c r="I7">
        <v>10357</v>
      </c>
      <c r="J7">
        <f t="shared" si="4"/>
        <v>2.5575997036671193E-2</v>
      </c>
      <c r="K7">
        <f t="shared" si="5"/>
        <v>38.197933764603647</v>
      </c>
      <c r="M7" t="s">
        <v>187</v>
      </c>
      <c r="N7">
        <v>0.32816133439690803</v>
      </c>
      <c r="O7">
        <v>2.5575997036671193E-2</v>
      </c>
      <c r="P7">
        <f t="shared" si="6"/>
        <v>10</v>
      </c>
      <c r="Q7">
        <f t="shared" si="7"/>
        <v>13</v>
      </c>
    </row>
    <row r="8" spans="1:17" x14ac:dyDescent="0.15">
      <c r="A8" t="s">
        <v>136</v>
      </c>
      <c r="B8">
        <v>86450</v>
      </c>
      <c r="C8">
        <f t="shared" si="0"/>
        <v>1.817269504746237E-2</v>
      </c>
      <c r="D8">
        <v>11164509</v>
      </c>
      <c r="E8">
        <f t="shared" si="1"/>
        <v>1.1913884838692421E-2</v>
      </c>
      <c r="F8">
        <v>156141</v>
      </c>
      <c r="G8">
        <f t="shared" si="2"/>
        <v>0.55366623756732691</v>
      </c>
      <c r="H8">
        <f t="shared" si="3"/>
        <v>-0.16897755073170351</v>
      </c>
      <c r="I8">
        <v>15182</v>
      </c>
      <c r="J8">
        <f t="shared" si="4"/>
        <v>3.749104827756513E-2</v>
      </c>
      <c r="K8">
        <f t="shared" si="5"/>
        <v>5.6942431827163746</v>
      </c>
      <c r="M8" t="s">
        <v>136</v>
      </c>
      <c r="N8">
        <v>-0.16897755073170351</v>
      </c>
      <c r="O8">
        <v>3.749104827756513E-2</v>
      </c>
      <c r="P8">
        <f t="shared" si="6"/>
        <v>17</v>
      </c>
      <c r="Q8">
        <f t="shared" si="7"/>
        <v>11</v>
      </c>
    </row>
    <row r="9" spans="1:17" x14ac:dyDescent="0.15">
      <c r="A9" t="s">
        <v>137</v>
      </c>
      <c r="B9">
        <v>325123</v>
      </c>
      <c r="C9">
        <f t="shared" si="0"/>
        <v>6.8344258321759499E-2</v>
      </c>
      <c r="D9">
        <v>30000208</v>
      </c>
      <c r="E9">
        <f t="shared" si="1"/>
        <v>3.2013859565953061E-2</v>
      </c>
      <c r="F9">
        <v>398905</v>
      </c>
      <c r="G9">
        <f t="shared" si="2"/>
        <v>0.8150386683546208</v>
      </c>
      <c r="H9">
        <f t="shared" si="3"/>
        <v>0.55386891406762317</v>
      </c>
      <c r="I9">
        <v>19819</v>
      </c>
      <c r="J9">
        <f t="shared" si="4"/>
        <v>4.8941844672181753E-2</v>
      </c>
      <c r="K9">
        <f t="shared" si="5"/>
        <v>16.404611736212726</v>
      </c>
      <c r="M9" t="s">
        <v>137</v>
      </c>
      <c r="N9">
        <v>0.55386891406762317</v>
      </c>
      <c r="O9">
        <v>4.8941844672181753E-2</v>
      </c>
      <c r="P9">
        <f t="shared" si="6"/>
        <v>4</v>
      </c>
      <c r="Q9">
        <f t="shared" si="7"/>
        <v>6</v>
      </c>
    </row>
    <row r="10" spans="1:17" x14ac:dyDescent="0.15">
      <c r="A10" t="s">
        <v>138</v>
      </c>
      <c r="B10">
        <v>282393</v>
      </c>
      <c r="C10">
        <f t="shared" si="0"/>
        <v>5.9361964980197121E-2</v>
      </c>
      <c r="D10">
        <v>25778201</v>
      </c>
      <c r="E10">
        <f t="shared" si="1"/>
        <v>2.7508466163864955E-2</v>
      </c>
      <c r="F10">
        <v>432909</v>
      </c>
      <c r="G10">
        <f t="shared" si="2"/>
        <v>0.65231492068771957</v>
      </c>
      <c r="H10">
        <f t="shared" si="3"/>
        <v>0.34193205680382471</v>
      </c>
      <c r="I10">
        <v>6910</v>
      </c>
      <c r="J10">
        <f t="shared" si="4"/>
        <v>1.7063835041363131E-2</v>
      </c>
      <c r="K10">
        <f t="shared" si="5"/>
        <v>40.867293777134584</v>
      </c>
      <c r="M10" t="s">
        <v>138</v>
      </c>
      <c r="N10">
        <v>0.34193205680382471</v>
      </c>
      <c r="O10">
        <v>1.7063835041363131E-2</v>
      </c>
      <c r="P10">
        <f t="shared" si="6"/>
        <v>9</v>
      </c>
      <c r="Q10">
        <f t="shared" si="7"/>
        <v>14</v>
      </c>
    </row>
    <row r="11" spans="1:17" x14ac:dyDescent="0.15">
      <c r="A11" t="s">
        <v>139</v>
      </c>
      <c r="B11">
        <v>2819</v>
      </c>
      <c r="C11">
        <f t="shared" si="0"/>
        <v>5.925833121896637E-4</v>
      </c>
      <c r="D11">
        <v>31296829</v>
      </c>
      <c r="E11">
        <f t="shared" si="1"/>
        <v>3.3397511392775914E-2</v>
      </c>
      <c r="F11">
        <v>73179</v>
      </c>
      <c r="G11">
        <f t="shared" si="2"/>
        <v>3.8521980349553835E-2</v>
      </c>
      <c r="H11">
        <f t="shared" si="3"/>
        <v>-7.2882714750054447</v>
      </c>
      <c r="I11">
        <v>3715</v>
      </c>
      <c r="J11">
        <f t="shared" si="4"/>
        <v>9.1739720953204103E-3</v>
      </c>
      <c r="K11">
        <f t="shared" si="5"/>
        <v>0.75881561238223416</v>
      </c>
      <c r="M11" t="s">
        <v>139</v>
      </c>
      <c r="N11">
        <v>-7.2882714750054447</v>
      </c>
      <c r="O11">
        <v>9.1739720953204103E-3</v>
      </c>
      <c r="P11">
        <f t="shared" si="6"/>
        <v>34</v>
      </c>
      <c r="Q11">
        <f t="shared" si="7"/>
        <v>21</v>
      </c>
    </row>
    <row r="12" spans="1:17" x14ac:dyDescent="0.15">
      <c r="A12" t="s">
        <v>140</v>
      </c>
      <c r="B12">
        <v>45420</v>
      </c>
      <c r="C12">
        <f t="shared" si="0"/>
        <v>9.5477595032474362E-3</v>
      </c>
      <c r="D12">
        <v>3156124</v>
      </c>
      <c r="E12">
        <f t="shared" si="1"/>
        <v>3.3679669990532746E-3</v>
      </c>
      <c r="F12">
        <v>76849</v>
      </c>
      <c r="G12">
        <f t="shared" si="2"/>
        <v>0.59102916108212211</v>
      </c>
      <c r="H12">
        <f t="shared" si="3"/>
        <v>0.51610730116631043</v>
      </c>
      <c r="I12">
        <v>3132</v>
      </c>
      <c r="J12">
        <f t="shared" si="4"/>
        <v>7.7342881837263863E-3</v>
      </c>
      <c r="K12">
        <f t="shared" si="5"/>
        <v>14.501915708812261</v>
      </c>
      <c r="M12" t="s">
        <v>140</v>
      </c>
      <c r="N12">
        <v>0.51610730116631043</v>
      </c>
      <c r="O12">
        <v>7.7342881837263863E-3</v>
      </c>
      <c r="P12">
        <f t="shared" si="6"/>
        <v>5</v>
      </c>
      <c r="Q12">
        <f t="shared" si="7"/>
        <v>23</v>
      </c>
    </row>
    <row r="13" spans="1:17" x14ac:dyDescent="0.15">
      <c r="A13" t="s">
        <v>141</v>
      </c>
      <c r="B13">
        <v>8690</v>
      </c>
      <c r="C13">
        <f t="shared" si="0"/>
        <v>1.8267289758524929E-3</v>
      </c>
      <c r="D13">
        <v>20093290</v>
      </c>
      <c r="E13">
        <f t="shared" si="1"/>
        <v>2.1441976811559741E-2</v>
      </c>
      <c r="F13">
        <v>46457</v>
      </c>
      <c r="G13">
        <f t="shared" si="2"/>
        <v>0.1870546957401468</v>
      </c>
      <c r="H13">
        <f t="shared" si="3"/>
        <v>-4.1391778257113181</v>
      </c>
      <c r="I13">
        <v>523</v>
      </c>
      <c r="J13">
        <f t="shared" si="4"/>
        <v>1.2915174712927523E-3</v>
      </c>
      <c r="K13">
        <f t="shared" si="5"/>
        <v>16.615678776290633</v>
      </c>
      <c r="M13" t="s">
        <v>141</v>
      </c>
      <c r="N13">
        <v>-4.1391778257113181</v>
      </c>
      <c r="O13">
        <v>1.2915174712927523E-3</v>
      </c>
      <c r="P13">
        <f t="shared" si="6"/>
        <v>30</v>
      </c>
      <c r="Q13">
        <f t="shared" si="7"/>
        <v>30</v>
      </c>
    </row>
    <row r="14" spans="1:17" x14ac:dyDescent="0.15">
      <c r="A14" t="s">
        <v>142</v>
      </c>
      <c r="B14">
        <v>802</v>
      </c>
      <c r="C14">
        <f t="shared" si="0"/>
        <v>1.6858879616037965E-4</v>
      </c>
      <c r="D14">
        <v>6343117</v>
      </c>
      <c r="E14">
        <f t="shared" si="1"/>
        <v>6.7688749640805656E-3</v>
      </c>
      <c r="F14">
        <v>19979</v>
      </c>
      <c r="G14">
        <f t="shared" si="2"/>
        <v>4.0142149256719557E-2</v>
      </c>
      <c r="H14">
        <f t="shared" si="3"/>
        <v>-6.9079559743589236</v>
      </c>
      <c r="I14">
        <v>43</v>
      </c>
      <c r="J14">
        <f t="shared" si="4"/>
        <v>1.061859488825781E-4</v>
      </c>
      <c r="K14">
        <f t="shared" si="5"/>
        <v>18.651162790697676</v>
      </c>
      <c r="M14" t="s">
        <v>142</v>
      </c>
      <c r="N14">
        <v>-6.9079559743589236</v>
      </c>
      <c r="O14">
        <v>1.061859488825781E-4</v>
      </c>
      <c r="P14">
        <f t="shared" si="6"/>
        <v>33</v>
      </c>
      <c r="Q14">
        <f t="shared" si="7"/>
        <v>33</v>
      </c>
    </row>
    <row r="15" spans="1:17" x14ac:dyDescent="0.15">
      <c r="A15" t="s">
        <v>143</v>
      </c>
      <c r="B15">
        <v>53585</v>
      </c>
      <c r="C15">
        <f t="shared" si="0"/>
        <v>1.126412798286028E-2</v>
      </c>
      <c r="D15">
        <v>15707720</v>
      </c>
      <c r="E15">
        <f t="shared" si="1"/>
        <v>1.6762041855886874E-2</v>
      </c>
      <c r="F15">
        <v>125414</v>
      </c>
      <c r="G15">
        <f t="shared" si="2"/>
        <v>0.42726489865565248</v>
      </c>
      <c r="H15">
        <f t="shared" si="3"/>
        <v>-1.2478448418231984</v>
      </c>
      <c r="I15">
        <v>3432</v>
      </c>
      <c r="J15">
        <f t="shared" si="4"/>
        <v>8.4751203852327442E-3</v>
      </c>
      <c r="K15">
        <f t="shared" si="5"/>
        <v>15.613344988344988</v>
      </c>
      <c r="M15" t="s">
        <v>143</v>
      </c>
      <c r="N15">
        <v>-1.2478448418231984</v>
      </c>
      <c r="O15">
        <v>8.4751203852327442E-3</v>
      </c>
      <c r="P15">
        <f t="shared" si="6"/>
        <v>26</v>
      </c>
      <c r="Q15">
        <f t="shared" si="7"/>
        <v>22</v>
      </c>
    </row>
    <row r="16" spans="1:17" x14ac:dyDescent="0.15">
      <c r="A16" t="s">
        <v>144</v>
      </c>
      <c r="B16">
        <v>103949</v>
      </c>
      <c r="C16">
        <f t="shared" si="0"/>
        <v>2.1851168044981675E-2</v>
      </c>
      <c r="D16">
        <v>24637302</v>
      </c>
      <c r="E16">
        <f t="shared" si="1"/>
        <v>2.6290988592878241E-2</v>
      </c>
      <c r="F16">
        <v>170333</v>
      </c>
      <c r="G16">
        <f t="shared" si="2"/>
        <v>0.61026929602601965</v>
      </c>
      <c r="H16">
        <f t="shared" si="3"/>
        <v>-0.67882681420484126</v>
      </c>
      <c r="I16">
        <v>5284</v>
      </c>
      <c r="J16">
        <f t="shared" si="4"/>
        <v>1.3048524509198666E-2</v>
      </c>
      <c r="K16">
        <f t="shared" si="5"/>
        <v>19.6724072672218</v>
      </c>
      <c r="M16" t="s">
        <v>144</v>
      </c>
      <c r="N16">
        <v>-0.67882681420484126</v>
      </c>
      <c r="O16">
        <v>1.3048524509198666E-2</v>
      </c>
      <c r="P16">
        <f t="shared" si="6"/>
        <v>23</v>
      </c>
      <c r="Q16">
        <f t="shared" si="7"/>
        <v>17</v>
      </c>
    </row>
    <row r="17" spans="1:17" x14ac:dyDescent="0.15">
      <c r="A17" t="s">
        <v>145</v>
      </c>
      <c r="B17">
        <v>117929</v>
      </c>
      <c r="C17">
        <f t="shared" si="0"/>
        <v>2.4789910401991785E-2</v>
      </c>
      <c r="D17">
        <v>54223185</v>
      </c>
      <c r="E17">
        <f t="shared" si="1"/>
        <v>5.7862713145478611E-2</v>
      </c>
      <c r="F17">
        <v>217907</v>
      </c>
      <c r="G17">
        <f t="shared" si="2"/>
        <v>0.54118959005447276</v>
      </c>
      <c r="H17">
        <f t="shared" si="3"/>
        <v>-1.4616220760482725</v>
      </c>
      <c r="I17">
        <v>5785</v>
      </c>
      <c r="J17">
        <f t="shared" si="4"/>
        <v>1.4285714285714285E-2</v>
      </c>
      <c r="K17">
        <f t="shared" si="5"/>
        <v>20.385306828003458</v>
      </c>
      <c r="M17" t="s">
        <v>145</v>
      </c>
      <c r="N17">
        <v>-1.4616220760482725</v>
      </c>
      <c r="O17">
        <v>1.4285714285714285E-2</v>
      </c>
      <c r="P17">
        <f t="shared" si="6"/>
        <v>27</v>
      </c>
      <c r="Q17">
        <f t="shared" si="7"/>
        <v>16</v>
      </c>
    </row>
    <row r="18" spans="1:17" x14ac:dyDescent="0.15">
      <c r="A18" t="s">
        <v>148</v>
      </c>
      <c r="B18">
        <v>21704</v>
      </c>
      <c r="C18">
        <f t="shared" si="0"/>
        <v>4.5624080197816464E-3</v>
      </c>
      <c r="D18">
        <v>41855798</v>
      </c>
      <c r="E18">
        <f t="shared" si="1"/>
        <v>4.4665211627629348E-2</v>
      </c>
      <c r="F18">
        <v>105827</v>
      </c>
      <c r="G18">
        <f t="shared" si="2"/>
        <v>0.20508943842308675</v>
      </c>
      <c r="H18">
        <f t="shared" si="3"/>
        <v>-3.865653486591524</v>
      </c>
      <c r="I18">
        <v>1136</v>
      </c>
      <c r="J18">
        <f t="shared" si="4"/>
        <v>2.805284603037412E-3</v>
      </c>
      <c r="K18">
        <f t="shared" si="5"/>
        <v>19.1056338028169</v>
      </c>
      <c r="M18" t="s">
        <v>148</v>
      </c>
      <c r="N18">
        <v>-3.865653486591524</v>
      </c>
      <c r="O18">
        <v>2.805284603037412E-3</v>
      </c>
      <c r="P18">
        <f t="shared" si="6"/>
        <v>29</v>
      </c>
      <c r="Q18">
        <f t="shared" si="7"/>
        <v>29</v>
      </c>
    </row>
    <row r="19" spans="1:17" x14ac:dyDescent="0.15">
      <c r="A19" t="s">
        <v>149</v>
      </c>
      <c r="B19">
        <v>1256</v>
      </c>
      <c r="C19">
        <f t="shared" si="0"/>
        <v>2.6402434909904846E-4</v>
      </c>
      <c r="D19">
        <v>3810740</v>
      </c>
      <c r="E19">
        <f t="shared" si="1"/>
        <v>4.0665216455285898E-3</v>
      </c>
      <c r="F19">
        <v>17021</v>
      </c>
      <c r="G19">
        <f t="shared" si="2"/>
        <v>7.3791199106985492E-2</v>
      </c>
      <c r="H19">
        <f t="shared" si="3"/>
        <v>-5.3410177579325602</v>
      </c>
      <c r="I19">
        <v>366</v>
      </c>
      <c r="J19">
        <f t="shared" si="4"/>
        <v>9.0381528583775774E-4</v>
      </c>
      <c r="K19">
        <f t="shared" si="5"/>
        <v>3.4316939890710381</v>
      </c>
      <c r="M19" t="s">
        <v>149</v>
      </c>
      <c r="N19">
        <v>-5.3410177579325602</v>
      </c>
      <c r="O19">
        <v>9.0381528583775774E-4</v>
      </c>
      <c r="P19">
        <f t="shared" si="6"/>
        <v>31</v>
      </c>
      <c r="Q19">
        <f t="shared" si="7"/>
        <v>32</v>
      </c>
    </row>
    <row r="20" spans="1:17" x14ac:dyDescent="0.15">
      <c r="A20" t="s">
        <v>150</v>
      </c>
      <c r="B20">
        <v>100399</v>
      </c>
      <c r="C20">
        <f t="shared" si="0"/>
        <v>2.1104920879932616E-2</v>
      </c>
      <c r="D20">
        <v>5597916</v>
      </c>
      <c r="E20">
        <f t="shared" si="1"/>
        <v>5.9736551388577608E-3</v>
      </c>
      <c r="F20">
        <v>224737</v>
      </c>
      <c r="G20">
        <f t="shared" si="2"/>
        <v>0.44673996716161557</v>
      </c>
      <c r="H20">
        <f t="shared" si="3"/>
        <v>0.45636865664589121</v>
      </c>
      <c r="I20">
        <v>1672</v>
      </c>
      <c r="J20">
        <f t="shared" si="4"/>
        <v>4.1289048030621065E-3</v>
      </c>
      <c r="K20">
        <f t="shared" si="5"/>
        <v>60.047248803827749</v>
      </c>
      <c r="M20" t="s">
        <v>150</v>
      </c>
      <c r="N20">
        <v>0.45636865664589121</v>
      </c>
      <c r="O20">
        <v>4.1289048030621065E-3</v>
      </c>
      <c r="P20">
        <f t="shared" si="6"/>
        <v>6</v>
      </c>
      <c r="Q20">
        <f t="shared" si="7"/>
        <v>26</v>
      </c>
    </row>
    <row r="21" spans="1:17" x14ac:dyDescent="0.15">
      <c r="A21" t="s">
        <v>151</v>
      </c>
      <c r="B21">
        <v>542965</v>
      </c>
      <c r="C21">
        <f t="shared" si="0"/>
        <v>0.11413692731573634</v>
      </c>
      <c r="D21">
        <v>88149287</v>
      </c>
      <c r="E21">
        <f t="shared" si="1"/>
        <v>9.4065977637784778E-2</v>
      </c>
      <c r="F21">
        <v>543003</v>
      </c>
      <c r="G21">
        <f t="shared" si="2"/>
        <v>0.99993001880284271</v>
      </c>
      <c r="H21">
        <f t="shared" si="3"/>
        <v>0.19333243496529251</v>
      </c>
      <c r="I21">
        <v>45048</v>
      </c>
      <c r="J21">
        <f t="shared" si="4"/>
        <v>0.11124336337819483</v>
      </c>
      <c r="K21">
        <f t="shared" si="5"/>
        <v>12.053032321079737</v>
      </c>
      <c r="M21" t="s">
        <v>151</v>
      </c>
      <c r="N21">
        <v>0.19333243496529251</v>
      </c>
      <c r="O21">
        <v>0.11124336337819483</v>
      </c>
      <c r="P21">
        <f t="shared" si="6"/>
        <v>13</v>
      </c>
      <c r="Q21">
        <f t="shared" si="7"/>
        <v>2</v>
      </c>
    </row>
    <row r="22" spans="1:17" x14ac:dyDescent="0.15">
      <c r="A22" t="s">
        <v>188</v>
      </c>
      <c r="B22">
        <v>103175</v>
      </c>
      <c r="C22">
        <f t="shared" si="0"/>
        <v>2.1688465141954077E-2</v>
      </c>
      <c r="D22">
        <v>18810044</v>
      </c>
      <c r="E22">
        <f t="shared" si="1"/>
        <v>2.0072597731502329E-2</v>
      </c>
      <c r="F22">
        <v>111095</v>
      </c>
      <c r="G22">
        <f t="shared" si="2"/>
        <v>0.92870966290112067</v>
      </c>
      <c r="H22">
        <f t="shared" si="3"/>
        <v>3.4658554556828481E-3</v>
      </c>
      <c r="I22">
        <v>2043</v>
      </c>
      <c r="J22">
        <f t="shared" si="4"/>
        <v>5.0450672922583038E-3</v>
      </c>
      <c r="K22">
        <f t="shared" si="5"/>
        <v>50.501713166911408</v>
      </c>
      <c r="M22" t="s">
        <v>188</v>
      </c>
      <c r="N22">
        <v>3.4658554556828481E-3</v>
      </c>
      <c r="O22">
        <v>5.0450672922583038E-3</v>
      </c>
      <c r="P22">
        <f t="shared" si="6"/>
        <v>14</v>
      </c>
      <c r="Q22">
        <f t="shared" si="7"/>
        <v>25</v>
      </c>
    </row>
    <row r="23" spans="1:17" x14ac:dyDescent="0.15">
      <c r="A23" t="s">
        <v>153</v>
      </c>
      <c r="B23">
        <v>31872</v>
      </c>
      <c r="C23">
        <f t="shared" si="0"/>
        <v>6.6998280688573822E-3</v>
      </c>
      <c r="D23">
        <v>7653476</v>
      </c>
      <c r="E23">
        <f t="shared" si="1"/>
        <v>8.1671869026838807E-3</v>
      </c>
      <c r="F23">
        <v>31914</v>
      </c>
      <c r="G23">
        <f t="shared" si="2"/>
        <v>0.99868396315096819</v>
      </c>
      <c r="H23">
        <f t="shared" si="3"/>
        <v>-0.19935956810607233</v>
      </c>
      <c r="I23">
        <v>1519</v>
      </c>
      <c r="J23">
        <f t="shared" si="4"/>
        <v>3.7510803802938636E-3</v>
      </c>
      <c r="K23">
        <f t="shared" si="5"/>
        <v>20.982225148123767</v>
      </c>
      <c r="M23" t="s">
        <v>153</v>
      </c>
      <c r="N23">
        <v>-0.19935956810607233</v>
      </c>
      <c r="O23">
        <v>3.7510803802938636E-3</v>
      </c>
      <c r="P23">
        <f t="shared" si="6"/>
        <v>19</v>
      </c>
      <c r="Q23">
        <f t="shared" si="7"/>
        <v>27</v>
      </c>
    </row>
    <row r="24" spans="1:17" x14ac:dyDescent="0.15">
      <c r="A24" t="s">
        <v>154</v>
      </c>
      <c r="B24">
        <v>376734</v>
      </c>
      <c r="C24">
        <f t="shared" si="0"/>
        <v>7.9193430838758697E-2</v>
      </c>
      <c r="D24">
        <v>102321555</v>
      </c>
      <c r="E24">
        <f t="shared" si="1"/>
        <v>0.10918950603075626</v>
      </c>
      <c r="F24">
        <v>555829</v>
      </c>
      <c r="G24">
        <f t="shared" si="2"/>
        <v>0.67778759294675162</v>
      </c>
      <c r="H24">
        <f t="shared" si="3"/>
        <v>-0.71011293351327676</v>
      </c>
      <c r="I24">
        <v>79862</v>
      </c>
      <c r="J24">
        <f t="shared" si="4"/>
        <v>0.1972144709223361</v>
      </c>
      <c r="K24">
        <f t="shared" si="5"/>
        <v>4.7173123638276024</v>
      </c>
      <c r="M24" t="s">
        <v>154</v>
      </c>
      <c r="N24">
        <v>-0.71011293351327676</v>
      </c>
      <c r="O24">
        <v>0.1972144709223361</v>
      </c>
      <c r="P24">
        <f t="shared" si="6"/>
        <v>24</v>
      </c>
      <c r="Q24">
        <f t="shared" si="7"/>
        <v>1</v>
      </c>
    </row>
    <row r="25" spans="1:17" x14ac:dyDescent="0.15">
      <c r="A25" t="s">
        <v>155</v>
      </c>
      <c r="B25">
        <v>159535</v>
      </c>
      <c r="C25">
        <f t="shared" si="0"/>
        <v>3.3535927176366796E-2</v>
      </c>
      <c r="D25">
        <v>36334562</v>
      </c>
      <c r="E25">
        <f t="shared" si="1"/>
        <v>3.8773383346489283E-2</v>
      </c>
      <c r="F25">
        <v>173817</v>
      </c>
      <c r="G25">
        <f t="shared" si="2"/>
        <v>0.91783312334236578</v>
      </c>
      <c r="H25">
        <f t="shared" si="3"/>
        <v>-0.23085638554927562</v>
      </c>
      <c r="I25">
        <v>11043</v>
      </c>
      <c r="J25">
        <f t="shared" si="4"/>
        <v>2.7270033337449068E-2</v>
      </c>
      <c r="K25">
        <f t="shared" si="5"/>
        <v>14.446708322013945</v>
      </c>
      <c r="M25" t="s">
        <v>155</v>
      </c>
      <c r="N25">
        <v>-0.23085638554927562</v>
      </c>
      <c r="O25">
        <v>2.7270033337449068E-2</v>
      </c>
      <c r="P25">
        <f t="shared" si="6"/>
        <v>20</v>
      </c>
      <c r="Q25">
        <f t="shared" si="7"/>
        <v>12</v>
      </c>
    </row>
    <row r="26" spans="1:17" x14ac:dyDescent="0.15">
      <c r="A26" t="s">
        <v>156</v>
      </c>
      <c r="B26">
        <v>241102</v>
      </c>
      <c r="C26">
        <f t="shared" si="0"/>
        <v>5.0682164503565906E-2</v>
      </c>
      <c r="D26">
        <v>64185198</v>
      </c>
      <c r="E26">
        <f t="shared" si="1"/>
        <v>6.8493388945333022E-2</v>
      </c>
      <c r="F26">
        <v>260367</v>
      </c>
      <c r="G26">
        <f t="shared" si="2"/>
        <v>0.92600828830074466</v>
      </c>
      <c r="H26">
        <f t="shared" si="3"/>
        <v>-0.37803525882414835</v>
      </c>
      <c r="I26">
        <v>2473</v>
      </c>
      <c r="J26">
        <f t="shared" si="4"/>
        <v>6.1069267810840841E-3</v>
      </c>
      <c r="K26">
        <f t="shared" si="5"/>
        <v>97.493732308936515</v>
      </c>
      <c r="M26" t="s">
        <v>156</v>
      </c>
      <c r="N26">
        <v>-0.37803525882414835</v>
      </c>
      <c r="O26">
        <v>6.1069267810840841E-3</v>
      </c>
      <c r="P26">
        <f t="shared" si="6"/>
        <v>22</v>
      </c>
      <c r="Q26">
        <f t="shared" si="7"/>
        <v>24</v>
      </c>
    </row>
    <row r="27" spans="1:17" x14ac:dyDescent="0.15">
      <c r="A27" t="s">
        <v>157</v>
      </c>
      <c r="B27">
        <v>245191</v>
      </c>
      <c r="C27">
        <f t="shared" si="0"/>
        <v>5.1541715111421006E-2</v>
      </c>
      <c r="D27">
        <v>50113776</v>
      </c>
      <c r="E27">
        <f t="shared" si="1"/>
        <v>5.3477475462291091E-2</v>
      </c>
      <c r="F27">
        <v>282871</v>
      </c>
      <c r="G27">
        <f t="shared" si="2"/>
        <v>0.86679440451654644</v>
      </c>
      <c r="H27">
        <f t="shared" si="3"/>
        <v>-0.17982252856819117</v>
      </c>
      <c r="I27">
        <v>16514</v>
      </c>
      <c r="J27">
        <f t="shared" si="4"/>
        <v>4.0780343252253368E-2</v>
      </c>
      <c r="K27">
        <f t="shared" si="5"/>
        <v>14.847462758871261</v>
      </c>
      <c r="M27" t="s">
        <v>157</v>
      </c>
      <c r="N27">
        <v>-0.17982252856819117</v>
      </c>
      <c r="O27">
        <v>4.0780343252253368E-2</v>
      </c>
      <c r="P27">
        <f t="shared" si="6"/>
        <v>18</v>
      </c>
      <c r="Q27">
        <f t="shared" si="7"/>
        <v>9</v>
      </c>
    </row>
    <row r="28" spans="1:17" x14ac:dyDescent="0.15">
      <c r="A28" t="s">
        <v>189</v>
      </c>
      <c r="B28">
        <v>75077</v>
      </c>
      <c r="C28">
        <f t="shared" si="0"/>
        <v>1.5781971383208009E-2</v>
      </c>
      <c r="D28">
        <v>14762811</v>
      </c>
      <c r="E28">
        <f t="shared" si="1"/>
        <v>1.5753709379371872E-2</v>
      </c>
      <c r="F28">
        <v>87907</v>
      </c>
      <c r="G28">
        <f t="shared" si="2"/>
        <v>0.85405030316129549</v>
      </c>
      <c r="H28">
        <f t="shared" si="3"/>
        <v>-0.15597280077966882</v>
      </c>
      <c r="I28">
        <v>4189</v>
      </c>
      <c r="J28">
        <f t="shared" si="4"/>
        <v>1.0344486973700457E-2</v>
      </c>
      <c r="K28">
        <f t="shared" si="5"/>
        <v>17.922415851038433</v>
      </c>
      <c r="M28" t="s">
        <v>189</v>
      </c>
      <c r="N28">
        <v>-0.15597280077966882</v>
      </c>
      <c r="O28">
        <v>1.0344486973700457E-2</v>
      </c>
      <c r="P28">
        <f t="shared" si="6"/>
        <v>16</v>
      </c>
      <c r="Q28">
        <f t="shared" si="7"/>
        <v>20</v>
      </c>
    </row>
    <row r="29" spans="1:17" x14ac:dyDescent="0.15">
      <c r="A29" t="s">
        <v>159</v>
      </c>
      <c r="B29">
        <v>192214</v>
      </c>
      <c r="C29">
        <f t="shared" si="0"/>
        <v>4.0405395093729694E-2</v>
      </c>
      <c r="D29">
        <v>26216958</v>
      </c>
      <c r="E29">
        <f t="shared" si="1"/>
        <v>2.797667308368294E-2</v>
      </c>
      <c r="F29">
        <v>192268</v>
      </c>
      <c r="G29">
        <f t="shared" si="2"/>
        <v>0.99971914203091516</v>
      </c>
      <c r="H29">
        <f t="shared" si="3"/>
        <v>0.36731136176121243</v>
      </c>
      <c r="I29">
        <v>15402</v>
      </c>
      <c r="J29">
        <f t="shared" si="4"/>
        <v>3.8034325225336459E-2</v>
      </c>
      <c r="K29">
        <f t="shared" si="5"/>
        <v>12.479807817166602</v>
      </c>
      <c r="M29" t="s">
        <v>159</v>
      </c>
      <c r="N29">
        <v>0.36731136176121243</v>
      </c>
      <c r="O29">
        <v>3.8034325225336459E-2</v>
      </c>
      <c r="P29">
        <f t="shared" si="6"/>
        <v>8</v>
      </c>
      <c r="Q29">
        <f t="shared" si="7"/>
        <v>10</v>
      </c>
    </row>
    <row r="30" spans="1:17" x14ac:dyDescent="0.15">
      <c r="A30" t="s">
        <v>160</v>
      </c>
      <c r="B30">
        <v>224867</v>
      </c>
      <c r="C30">
        <f t="shared" si="0"/>
        <v>4.7269397538897868E-2</v>
      </c>
      <c r="D30">
        <v>33246996</v>
      </c>
      <c r="E30">
        <f t="shared" si="1"/>
        <v>3.5478576046332852E-2</v>
      </c>
      <c r="F30">
        <v>230191</v>
      </c>
      <c r="G30">
        <f t="shared" si="2"/>
        <v>0.97687138072296487</v>
      </c>
      <c r="H30">
        <f t="shared" si="3"/>
        <v>0.26353379419741529</v>
      </c>
      <c r="I30">
        <v>16639</v>
      </c>
      <c r="J30">
        <f t="shared" si="4"/>
        <v>4.108902333621435E-2</v>
      </c>
      <c r="K30">
        <f t="shared" si="5"/>
        <v>13.514453993629425</v>
      </c>
      <c r="M30" t="s">
        <v>160</v>
      </c>
      <c r="N30">
        <v>0.26353379419741529</v>
      </c>
      <c r="O30">
        <v>4.108902333621435E-2</v>
      </c>
      <c r="P30">
        <f t="shared" si="6"/>
        <v>12</v>
      </c>
      <c r="Q30">
        <f t="shared" si="7"/>
        <v>8</v>
      </c>
    </row>
    <row r="31" spans="1:17" x14ac:dyDescent="0.15">
      <c r="A31" t="s">
        <v>190</v>
      </c>
      <c r="B31">
        <v>282059</v>
      </c>
      <c r="C31">
        <f t="shared" si="0"/>
        <v>5.9291754683541802E-2</v>
      </c>
      <c r="D31">
        <v>36229387</v>
      </c>
      <c r="E31">
        <f t="shared" si="1"/>
        <v>3.8661148868653357E-2</v>
      </c>
      <c r="F31">
        <v>285171</v>
      </c>
      <c r="G31">
        <f t="shared" si="2"/>
        <v>0.98908724940474313</v>
      </c>
      <c r="H31">
        <f t="shared" si="3"/>
        <v>0.41666233020333632</v>
      </c>
      <c r="I31">
        <v>30359</v>
      </c>
      <c r="J31">
        <f t="shared" si="4"/>
        <v>7.4969749351771822E-2</v>
      </c>
      <c r="K31">
        <f t="shared" si="5"/>
        <v>9.2907869165651036</v>
      </c>
      <c r="M31" t="s">
        <v>190</v>
      </c>
      <c r="N31">
        <v>0.41666233020333632</v>
      </c>
      <c r="O31">
        <v>7.4969749351771822E-2</v>
      </c>
      <c r="P31">
        <f t="shared" si="6"/>
        <v>7</v>
      </c>
      <c r="Q31">
        <f t="shared" si="7"/>
        <v>4</v>
      </c>
    </row>
    <row r="32" spans="1:17" x14ac:dyDescent="0.15">
      <c r="A32" t="s">
        <v>162</v>
      </c>
      <c r="B32">
        <v>32392</v>
      </c>
      <c r="C32">
        <f t="shared" si="0"/>
        <v>6.8091375127518929E-3</v>
      </c>
      <c r="D32">
        <v>4658723</v>
      </c>
      <c r="E32">
        <f t="shared" si="1"/>
        <v>4.9714223274277148E-3</v>
      </c>
      <c r="F32">
        <v>32452</v>
      </c>
      <c r="G32">
        <f t="shared" si="2"/>
        <v>0.99815111549365221</v>
      </c>
      <c r="H32">
        <f t="shared" si="3"/>
        <v>0.31270888448066309</v>
      </c>
      <c r="I32">
        <v>6561</v>
      </c>
      <c r="J32">
        <f t="shared" si="4"/>
        <v>1.6202000246944067E-2</v>
      </c>
      <c r="K32">
        <f t="shared" si="5"/>
        <v>4.9370522786160649</v>
      </c>
      <c r="M32" t="s">
        <v>162</v>
      </c>
      <c r="N32">
        <v>0.31270888448066309</v>
      </c>
      <c r="O32">
        <v>1.6202000246944067E-2</v>
      </c>
      <c r="P32">
        <f t="shared" si="6"/>
        <v>11</v>
      </c>
      <c r="Q32">
        <f t="shared" si="7"/>
        <v>15</v>
      </c>
    </row>
    <row r="33" spans="1:17" x14ac:dyDescent="0.15">
      <c r="A33" t="s">
        <v>163</v>
      </c>
      <c r="B33">
        <v>210052</v>
      </c>
      <c r="C33">
        <f t="shared" si="0"/>
        <v>4.4155129440249463E-2</v>
      </c>
      <c r="D33">
        <v>62691269</v>
      </c>
      <c r="E33">
        <f t="shared" si="1"/>
        <v>6.6899185558226354E-2</v>
      </c>
      <c r="F33">
        <v>306611</v>
      </c>
      <c r="G33">
        <f t="shared" si="2"/>
        <v>0.68507653019624215</v>
      </c>
      <c r="H33">
        <f t="shared" si="3"/>
        <v>-0.79370241467530944</v>
      </c>
      <c r="I33">
        <v>18549</v>
      </c>
      <c r="J33">
        <f t="shared" si="4"/>
        <v>4.5805655019138164E-2</v>
      </c>
      <c r="K33">
        <f t="shared" si="5"/>
        <v>11.324168418782683</v>
      </c>
      <c r="M33" t="s">
        <v>163</v>
      </c>
      <c r="N33">
        <v>-0.79370241467530944</v>
      </c>
      <c r="O33">
        <v>4.5805655019138164E-2</v>
      </c>
      <c r="P33">
        <f t="shared" si="6"/>
        <v>25</v>
      </c>
      <c r="Q33">
        <f t="shared" si="7"/>
        <v>7</v>
      </c>
    </row>
    <row r="34" spans="1:17" x14ac:dyDescent="0.15">
      <c r="A34" t="s">
        <v>164</v>
      </c>
      <c r="B34">
        <v>262112</v>
      </c>
      <c r="C34">
        <f t="shared" si="0"/>
        <v>5.5098686457842189E-2</v>
      </c>
      <c r="D34">
        <v>54173255</v>
      </c>
      <c r="E34">
        <f t="shared" si="1"/>
        <v>5.7809431781291803E-2</v>
      </c>
      <c r="F34">
        <v>318674</v>
      </c>
      <c r="G34">
        <f t="shared" si="2"/>
        <v>0.82250826863816939</v>
      </c>
      <c r="H34">
        <f t="shared" si="3"/>
        <v>-0.24342280867663324</v>
      </c>
      <c r="I34">
        <v>22589</v>
      </c>
      <c r="J34">
        <f t="shared" si="4"/>
        <v>5.5782195332757127E-2</v>
      </c>
      <c r="K34">
        <f t="shared" si="5"/>
        <v>11.603523839036699</v>
      </c>
      <c r="M34" t="s">
        <v>164</v>
      </c>
      <c r="N34">
        <v>-0.24342280867663324</v>
      </c>
      <c r="O34">
        <v>5.5782195332757127E-2</v>
      </c>
      <c r="P34">
        <f t="shared" si="6"/>
        <v>21</v>
      </c>
      <c r="Q34">
        <f t="shared" si="7"/>
        <v>5</v>
      </c>
    </row>
    <row r="35" spans="1:17" x14ac:dyDescent="0.15">
      <c r="A35" t="s">
        <v>165</v>
      </c>
      <c r="B35">
        <v>10327</v>
      </c>
      <c r="C35">
        <f t="shared" si="0"/>
        <v>2.1708435136511728E-3</v>
      </c>
      <c r="D35">
        <v>2036983</v>
      </c>
      <c r="E35">
        <f t="shared" si="1"/>
        <v>2.1737078523000161E-3</v>
      </c>
      <c r="F35">
        <v>10393</v>
      </c>
      <c r="G35">
        <f t="shared" si="2"/>
        <v>0.99364957182719138</v>
      </c>
      <c r="H35">
        <f t="shared" si="3"/>
        <v>-7.6892670290281719E-3</v>
      </c>
      <c r="J35">
        <f t="shared" si="4"/>
        <v>0</v>
      </c>
      <c r="M35" t="s">
        <v>165</v>
      </c>
      <c r="N35">
        <v>-7.6892670290281719E-3</v>
      </c>
      <c r="O35">
        <v>0</v>
      </c>
      <c r="P35">
        <f t="shared" si="6"/>
        <v>15</v>
      </c>
      <c r="Q35">
        <f t="shared" si="7"/>
        <v>34</v>
      </c>
    </row>
    <row r="36" spans="1:17" x14ac:dyDescent="0.15">
      <c r="A36" t="s">
        <v>166</v>
      </c>
      <c r="B36">
        <v>1550</v>
      </c>
      <c r="C36">
        <f t="shared" si="0"/>
        <v>3.2582622699325246E-4</v>
      </c>
      <c r="D36">
        <v>5517576</v>
      </c>
      <c r="E36">
        <f t="shared" si="1"/>
        <v>5.8879226173522876E-3</v>
      </c>
      <c r="F36">
        <v>33469</v>
      </c>
      <c r="G36">
        <f t="shared" si="2"/>
        <v>4.6311512145567543E-2</v>
      </c>
      <c r="H36">
        <f t="shared" si="3"/>
        <v>-5.9666590310182759</v>
      </c>
      <c r="I36">
        <v>4614</v>
      </c>
      <c r="J36">
        <f t="shared" si="4"/>
        <v>1.1393999259167798E-2</v>
      </c>
      <c r="K36">
        <f t="shared" si="5"/>
        <v>0.33593411356740355</v>
      </c>
      <c r="M36" t="s">
        <v>166</v>
      </c>
      <c r="N36">
        <v>-5.9666590310182759</v>
      </c>
      <c r="O36">
        <v>1.1393999259167798E-2</v>
      </c>
      <c r="P36">
        <f t="shared" si="6"/>
        <v>32</v>
      </c>
      <c r="Q36">
        <f t="shared" si="7"/>
        <v>18</v>
      </c>
    </row>
    <row r="37" spans="1:17" x14ac:dyDescent="0.15">
      <c r="A37" t="s">
        <v>172</v>
      </c>
      <c r="B37">
        <f>SUM(B3:B36)</f>
        <v>4757137</v>
      </c>
      <c r="C37">
        <f t="shared" si="0"/>
        <v>1</v>
      </c>
      <c r="D37">
        <f>SUM(D3:D36)</f>
        <v>937100631</v>
      </c>
      <c r="E37">
        <f t="shared" si="1"/>
        <v>1</v>
      </c>
      <c r="F37">
        <v>6397379</v>
      </c>
      <c r="G37">
        <f>B37/F37</f>
        <v>0.74360718663064984</v>
      </c>
      <c r="I37" s="8">
        <f>SUM(I3:I36)</f>
        <v>404950</v>
      </c>
      <c r="K37">
        <f t="shared" si="5"/>
        <v>11.747467588591183</v>
      </c>
      <c r="Q37" t="s">
        <v>198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A2" sqref="A2"/>
    </sheetView>
  </sheetViews>
  <sheetFormatPr defaultRowHeight="13.5" x14ac:dyDescent="0.15"/>
  <cols>
    <col min="1" max="5" width="9" style="9"/>
    <col min="6" max="6" width="12.75" style="9" bestFit="1" customWidth="1"/>
    <col min="7" max="16384" width="9" style="9"/>
  </cols>
  <sheetData>
    <row r="1" spans="1:23" x14ac:dyDescent="0.15">
      <c r="A1" s="9" t="s">
        <v>284</v>
      </c>
      <c r="B1" s="9" t="s">
        <v>167</v>
      </c>
      <c r="D1" s="9" t="s">
        <v>168</v>
      </c>
      <c r="F1" s="9" t="s">
        <v>171</v>
      </c>
      <c r="I1" s="9" t="s">
        <v>175</v>
      </c>
      <c r="J1" s="9" t="s">
        <v>177</v>
      </c>
      <c r="K1" s="9" t="s">
        <v>178</v>
      </c>
      <c r="L1" s="9" t="s">
        <v>176</v>
      </c>
      <c r="M1" s="9" t="s">
        <v>180</v>
      </c>
    </row>
    <row r="2" spans="1:23" x14ac:dyDescent="0.15">
      <c r="B2" s="9" t="s">
        <v>169</v>
      </c>
      <c r="C2" s="9" t="s">
        <v>170</v>
      </c>
      <c r="D2" s="9" t="s">
        <v>169</v>
      </c>
      <c r="E2" s="9" t="s">
        <v>170</v>
      </c>
      <c r="G2" s="9" t="s">
        <v>173</v>
      </c>
      <c r="H2" s="9" t="s">
        <v>174</v>
      </c>
      <c r="N2" s="9" t="s">
        <v>179</v>
      </c>
      <c r="P2" s="9" t="s">
        <v>231</v>
      </c>
      <c r="S2" s="9" t="s">
        <v>180</v>
      </c>
      <c r="T2" s="9" t="s">
        <v>182</v>
      </c>
      <c r="U2" s="9" t="s">
        <v>181</v>
      </c>
      <c r="V2" s="9" t="s">
        <v>196</v>
      </c>
      <c r="W2" s="9" t="s">
        <v>197</v>
      </c>
    </row>
    <row r="3" spans="1:23" x14ac:dyDescent="0.15">
      <c r="A3" s="9" t="s">
        <v>133</v>
      </c>
      <c r="B3" s="9">
        <v>154381</v>
      </c>
      <c r="C3" s="9">
        <f>B3/$B$37</f>
        <v>2.9996259721082059E-2</v>
      </c>
      <c r="D3" s="9">
        <v>13154575</v>
      </c>
      <c r="E3" s="9">
        <f>D3/$D$37</f>
        <v>1.3533309650836614E-2</v>
      </c>
      <c r="F3" s="9">
        <f>C3/E3</f>
        <v>2.2164762718798592</v>
      </c>
      <c r="G3" s="9">
        <v>-49784</v>
      </c>
      <c r="H3" s="9">
        <v>121015</v>
      </c>
      <c r="I3" s="9">
        <f>1+G3/H3</f>
        <v>0.5886129818617527</v>
      </c>
      <c r="J3" s="9">
        <v>121015</v>
      </c>
      <c r="K3" s="9">
        <v>204165</v>
      </c>
      <c r="L3" s="9">
        <f>J3/K3</f>
        <v>0.59273136923566727</v>
      </c>
      <c r="M3" s="9">
        <f>L3*F3</f>
        <v>1.3137750155097161</v>
      </c>
      <c r="N3" s="9">
        <v>40660</v>
      </c>
      <c r="O3" s="9">
        <f>N3/$N$37</f>
        <v>0.10071935317664778</v>
      </c>
      <c r="P3" s="9">
        <f>B3/N3</f>
        <v>3.7968765371372357</v>
      </c>
      <c r="R3" s="9" t="s">
        <v>133</v>
      </c>
      <c r="S3" s="9">
        <v>1.3137750155097161</v>
      </c>
      <c r="T3" s="9">
        <f>LN(S3)</f>
        <v>0.27290468432914194</v>
      </c>
      <c r="U3" s="9">
        <v>0.10071935317664778</v>
      </c>
      <c r="V3" s="9">
        <f>RANK(T3,$T$3:$T$36,0)</f>
        <v>4</v>
      </c>
      <c r="W3" s="9">
        <f>RANK(U3,$U$3:$U$36,0)</f>
        <v>4</v>
      </c>
    </row>
    <row r="4" spans="1:23" x14ac:dyDescent="0.15">
      <c r="A4" s="9" t="s">
        <v>134</v>
      </c>
      <c r="B4" s="9">
        <v>4153</v>
      </c>
      <c r="C4" s="9">
        <f t="shared" ref="C4:C36" si="0">B4/$B$37</f>
        <v>8.0692874525786068E-4</v>
      </c>
      <c r="D4" s="9">
        <v>1008381</v>
      </c>
      <c r="E4" s="9">
        <f t="shared" ref="E4:E36" si="1">D4/$D$37</f>
        <v>1.0374133956452623E-3</v>
      </c>
      <c r="F4" s="9">
        <f t="shared" ref="F4:F36" si="2">C4/E4</f>
        <v>0.77782757447040474</v>
      </c>
      <c r="G4" s="9">
        <v>-70210</v>
      </c>
      <c r="H4" s="9">
        <v>71702</v>
      </c>
      <c r="I4" s="9">
        <f t="shared" ref="I4:I36" si="3">1+G4/H4</f>
        <v>2.0808345652840954E-2</v>
      </c>
      <c r="J4" s="9">
        <v>71702</v>
      </c>
      <c r="K4" s="9">
        <v>74363</v>
      </c>
      <c r="L4" s="9">
        <f t="shared" ref="L4:L36" si="4">J4/K4</f>
        <v>0.96421607519868757</v>
      </c>
      <c r="M4" s="9">
        <f t="shared" ref="M4:M36" si="5">L4*F4</f>
        <v>0.74999385103716854</v>
      </c>
      <c r="N4" s="9">
        <v>254</v>
      </c>
      <c r="O4" s="9">
        <f t="shared" ref="O4:O36" si="6">N4/$N$37</f>
        <v>6.2918631841781935E-4</v>
      </c>
      <c r="P4" s="9">
        <f>B4/N4</f>
        <v>16.3503937007874</v>
      </c>
      <c r="R4" s="9" t="s">
        <v>134</v>
      </c>
      <c r="S4" s="9">
        <v>0.74999385103716854</v>
      </c>
      <c r="T4" s="9">
        <f t="shared" ref="T4:T36" si="7">LN(S4)</f>
        <v>-0.2876902711024984</v>
      </c>
      <c r="U4" s="9">
        <v>6.2918631841781935E-4</v>
      </c>
      <c r="V4" s="9">
        <f t="shared" ref="V4:V36" si="8">RANK(T4,$T$3:$T$36,0)</f>
        <v>18</v>
      </c>
      <c r="W4" s="9">
        <f t="shared" ref="W4:W36" si="9">RANK(U4,$U$3:$U$36,0)</f>
        <v>29</v>
      </c>
    </row>
    <row r="5" spans="1:23" x14ac:dyDescent="0.15">
      <c r="A5" s="9" t="s">
        <v>135</v>
      </c>
      <c r="B5" s="9">
        <v>262907</v>
      </c>
      <c r="C5" s="9">
        <f t="shared" si="0"/>
        <v>5.1082883609320583E-2</v>
      </c>
      <c r="D5" s="9">
        <v>35889350</v>
      </c>
      <c r="E5" s="9">
        <f t="shared" si="1"/>
        <v>3.6922643773535296E-2</v>
      </c>
      <c r="F5" s="9">
        <f t="shared" si="2"/>
        <v>1.3835109945711632</v>
      </c>
      <c r="G5" s="9">
        <v>-193076</v>
      </c>
      <c r="H5" s="9">
        <v>250267</v>
      </c>
      <c r="I5" s="9">
        <f t="shared" si="3"/>
        <v>0.22851994070332882</v>
      </c>
      <c r="J5" s="9">
        <v>250267</v>
      </c>
      <c r="K5" s="9">
        <v>455983</v>
      </c>
      <c r="L5" s="9">
        <f t="shared" si="4"/>
        <v>0.54885160192375593</v>
      </c>
      <c r="M5" s="9">
        <f t="shared" si="5"/>
        <v>0.7593422256495117</v>
      </c>
      <c r="N5" s="9">
        <v>10853</v>
      </c>
      <c r="O5" s="9">
        <f t="shared" si="6"/>
        <v>2.6884090999167689E-2</v>
      </c>
      <c r="P5" s="9">
        <f>B5/N5</f>
        <v>24.224361927577629</v>
      </c>
      <c r="R5" s="9" t="s">
        <v>135</v>
      </c>
      <c r="S5" s="9">
        <v>0.7593422256495117</v>
      </c>
      <c r="T5" s="9">
        <f t="shared" si="7"/>
        <v>-0.27530271302313086</v>
      </c>
      <c r="U5" s="9">
        <v>2.6884090999167689E-2</v>
      </c>
      <c r="V5" s="9">
        <f t="shared" si="8"/>
        <v>17</v>
      </c>
      <c r="W5" s="9">
        <f t="shared" si="9"/>
        <v>11</v>
      </c>
    </row>
    <row r="6" spans="1:23" x14ac:dyDescent="0.15">
      <c r="A6" s="9" t="s">
        <v>136</v>
      </c>
      <c r="B6" s="9">
        <v>41619</v>
      </c>
      <c r="C6" s="9">
        <f t="shared" si="0"/>
        <v>8.0865801706927285E-3</v>
      </c>
      <c r="D6" s="9">
        <v>4374791</v>
      </c>
      <c r="E6" s="9">
        <f t="shared" si="1"/>
        <v>4.5007460340370682E-3</v>
      </c>
      <c r="F6" s="9">
        <f t="shared" si="2"/>
        <v>1.7967199458795606</v>
      </c>
      <c r="G6" s="9">
        <v>-44277</v>
      </c>
      <c r="H6" s="9">
        <v>45529</v>
      </c>
      <c r="I6" s="9">
        <f t="shared" si="3"/>
        <v>2.7498956708910782E-2</v>
      </c>
      <c r="J6" s="9">
        <v>45529</v>
      </c>
      <c r="K6" s="9">
        <v>85896</v>
      </c>
      <c r="L6" s="9">
        <f t="shared" si="4"/>
        <v>0.53004796498090712</v>
      </c>
      <c r="M6" s="9">
        <f t="shared" si="5"/>
        <v>0.95234775095406665</v>
      </c>
      <c r="N6" s="9">
        <v>5079</v>
      </c>
      <c r="O6" s="9">
        <f t="shared" si="6"/>
        <v>1.2581249256866553E-2</v>
      </c>
      <c r="P6" s="9">
        <f>B6/N6</f>
        <v>8.1943295924394572</v>
      </c>
      <c r="R6" s="9" t="s">
        <v>136</v>
      </c>
      <c r="S6" s="9">
        <v>0.95234775095406665</v>
      </c>
      <c r="T6" s="9">
        <f t="shared" si="7"/>
        <v>-4.8825026275338169E-2</v>
      </c>
      <c r="U6" s="9">
        <v>1.2581249256866553E-2</v>
      </c>
      <c r="V6" s="9">
        <f t="shared" si="8"/>
        <v>13</v>
      </c>
      <c r="W6" s="9">
        <f t="shared" si="9"/>
        <v>17</v>
      </c>
    </row>
    <row r="7" spans="1:23" x14ac:dyDescent="0.15">
      <c r="A7" s="9" t="s">
        <v>137</v>
      </c>
      <c r="B7" s="9">
        <v>260724</v>
      </c>
      <c r="C7" s="9">
        <f t="shared" si="0"/>
        <v>5.065872626501576E-2</v>
      </c>
      <c r="D7" s="9">
        <v>12829560</v>
      </c>
      <c r="E7" s="9">
        <f t="shared" si="1"/>
        <v>1.3198937112296473E-2</v>
      </c>
      <c r="F7" s="9">
        <f t="shared" si="2"/>
        <v>3.8380913428112913</v>
      </c>
      <c r="G7" s="9">
        <v>-85696</v>
      </c>
      <c r="H7" s="9">
        <v>127954</v>
      </c>
      <c r="I7" s="9">
        <f t="shared" si="3"/>
        <v>0.33025931194022851</v>
      </c>
      <c r="J7" s="9">
        <v>127954</v>
      </c>
      <c r="K7" s="9">
        <v>346420</v>
      </c>
      <c r="L7" s="9">
        <f t="shared" si="4"/>
        <v>0.36936089140349865</v>
      </c>
      <c r="M7" s="9">
        <f t="shared" si="5"/>
        <v>1.4176408396688296</v>
      </c>
      <c r="N7" s="9">
        <v>10045</v>
      </c>
      <c r="O7" s="9">
        <f t="shared" si="6"/>
        <v>2.488258491538187E-2</v>
      </c>
      <c r="P7" s="9">
        <f>B7/N7</f>
        <v>25.955599800895968</v>
      </c>
      <c r="R7" s="9" t="s">
        <v>137</v>
      </c>
      <c r="S7" s="9">
        <v>1.4176408396688296</v>
      </c>
      <c r="T7" s="9">
        <f t="shared" si="7"/>
        <v>0.34899410947517312</v>
      </c>
      <c r="U7" s="9">
        <v>2.488258491538187E-2</v>
      </c>
      <c r="V7" s="9">
        <f t="shared" si="8"/>
        <v>2</v>
      </c>
      <c r="W7" s="9">
        <f t="shared" si="9"/>
        <v>12</v>
      </c>
    </row>
    <row r="8" spans="1:23" x14ac:dyDescent="0.15">
      <c r="A8" s="9" t="s">
        <v>138</v>
      </c>
      <c r="B8" s="9">
        <v>458756</v>
      </c>
      <c r="C8" s="9">
        <f t="shared" si="0"/>
        <v>8.9136384170362418E-2</v>
      </c>
      <c r="D8" s="9">
        <v>27486950</v>
      </c>
      <c r="E8" s="9">
        <f t="shared" si="1"/>
        <v>2.8278329456258636E-2</v>
      </c>
      <c r="F8" s="9">
        <f t="shared" si="2"/>
        <v>3.1521092612008772</v>
      </c>
      <c r="G8" s="9">
        <v>-169146</v>
      </c>
      <c r="H8" s="9">
        <v>202125</v>
      </c>
      <c r="I8" s="9">
        <f t="shared" si="3"/>
        <v>0.16316141001855289</v>
      </c>
      <c r="J8" s="9">
        <v>202125</v>
      </c>
      <c r="K8" s="9">
        <v>627902</v>
      </c>
      <c r="L8" s="9">
        <f t="shared" si="4"/>
        <v>0.32190532917557196</v>
      </c>
      <c r="M8" s="9">
        <f t="shared" si="5"/>
        <v>1.0146807693242372</v>
      </c>
      <c r="N8" s="9">
        <v>6688</v>
      </c>
      <c r="O8" s="9">
        <f t="shared" si="6"/>
        <v>1.6566921644009355E-2</v>
      </c>
      <c r="P8" s="9">
        <f>B8/N8</f>
        <v>68.5938995215311</v>
      </c>
      <c r="R8" s="9" t="s">
        <v>138</v>
      </c>
      <c r="S8" s="9">
        <v>1.0146807693242372</v>
      </c>
      <c r="T8" s="9">
        <f t="shared" si="7"/>
        <v>1.4574050043123146E-2</v>
      </c>
      <c r="U8" s="9">
        <v>1.6566921644009355E-2</v>
      </c>
      <c r="V8" s="9">
        <f t="shared" si="8"/>
        <v>9</v>
      </c>
      <c r="W8" s="9">
        <f t="shared" si="9"/>
        <v>15</v>
      </c>
    </row>
    <row r="9" spans="1:23" x14ac:dyDescent="0.15">
      <c r="A9" s="9" t="s">
        <v>139</v>
      </c>
      <c r="B9" s="9">
        <v>1720</v>
      </c>
      <c r="C9" s="9">
        <f t="shared" si="0"/>
        <v>3.3419635007067669E-4</v>
      </c>
      <c r="D9" s="9">
        <v>16920170</v>
      </c>
      <c r="E9" s="9">
        <f t="shared" si="1"/>
        <v>1.7407320263466981E-2</v>
      </c>
      <c r="F9" s="9">
        <f t="shared" si="2"/>
        <v>1.9198609838417223E-2</v>
      </c>
      <c r="G9" s="9">
        <v>-118915</v>
      </c>
      <c r="H9" s="9">
        <v>120626</v>
      </c>
      <c r="I9" s="9">
        <f t="shared" si="3"/>
        <v>1.4184338368179339E-2</v>
      </c>
      <c r="J9" s="9">
        <v>120626</v>
      </c>
      <c r="K9" s="9">
        <v>120635</v>
      </c>
      <c r="L9" s="9">
        <f t="shared" si="4"/>
        <v>0.99992539478592446</v>
      </c>
      <c r="M9" s="9">
        <f t="shared" si="5"/>
        <v>1.9197177522020274E-2</v>
      </c>
      <c r="N9" s="9">
        <v>79</v>
      </c>
      <c r="O9" s="9">
        <f t="shared" si="6"/>
        <v>1.9569180769688082E-4</v>
      </c>
      <c r="P9" s="9">
        <f>B9/N9</f>
        <v>21.772151898734176</v>
      </c>
      <c r="R9" s="9" t="s">
        <v>139</v>
      </c>
      <c r="S9" s="9">
        <v>1.9197177522020274E-2</v>
      </c>
      <c r="T9" s="9">
        <f t="shared" si="7"/>
        <v>-3.9529920148160014</v>
      </c>
      <c r="U9" s="9">
        <v>1.9569180769688082E-4</v>
      </c>
      <c r="V9" s="9">
        <f t="shared" si="8"/>
        <v>33</v>
      </c>
      <c r="W9" s="9">
        <f t="shared" si="9"/>
        <v>32</v>
      </c>
    </row>
    <row r="10" spans="1:23" x14ac:dyDescent="0.15">
      <c r="A10" s="9" t="s">
        <v>140</v>
      </c>
      <c r="B10" s="9">
        <v>30296</v>
      </c>
      <c r="C10" s="9">
        <f t="shared" si="0"/>
        <v>5.8865189661286167E-3</v>
      </c>
      <c r="D10" s="9">
        <v>7155929</v>
      </c>
      <c r="E10" s="9">
        <f t="shared" si="1"/>
        <v>7.3619560492377443E-3</v>
      </c>
      <c r="F10" s="9">
        <f t="shared" si="2"/>
        <v>0.79958626848065817</v>
      </c>
      <c r="G10" s="9">
        <v>-31798</v>
      </c>
      <c r="H10" s="9">
        <v>50792</v>
      </c>
      <c r="I10" s="9">
        <f t="shared" si="3"/>
        <v>0.37395652858717909</v>
      </c>
      <c r="J10" s="9">
        <v>50792</v>
      </c>
      <c r="K10" s="9">
        <v>62094</v>
      </c>
      <c r="L10" s="9">
        <f t="shared" si="4"/>
        <v>0.81798563468290009</v>
      </c>
      <c r="M10" s="9">
        <f t="shared" si="5"/>
        <v>0.65405008130688291</v>
      </c>
      <c r="N10" s="9">
        <v>1928</v>
      </c>
      <c r="O10" s="9">
        <f t="shared" si="6"/>
        <v>4.7758709523998254E-3</v>
      </c>
      <c r="P10" s="9">
        <f>B10/N10</f>
        <v>15.713692946058091</v>
      </c>
      <c r="R10" s="9" t="s">
        <v>140</v>
      </c>
      <c r="S10" s="9">
        <v>0.65405008130688291</v>
      </c>
      <c r="T10" s="9">
        <f t="shared" si="7"/>
        <v>-0.42457135353496184</v>
      </c>
      <c r="U10" s="9">
        <v>4.7758709523998254E-3</v>
      </c>
      <c r="V10" s="9">
        <f t="shared" si="8"/>
        <v>19</v>
      </c>
      <c r="W10" s="9">
        <f t="shared" si="9"/>
        <v>24</v>
      </c>
    </row>
    <row r="11" spans="1:23" x14ac:dyDescent="0.15">
      <c r="A11" s="9" t="s">
        <v>141</v>
      </c>
      <c r="B11" s="9">
        <v>19630</v>
      </c>
      <c r="C11" s="9">
        <f t="shared" si="0"/>
        <v>3.8141129952833624E-3</v>
      </c>
      <c r="D11" s="9">
        <v>25314030</v>
      </c>
      <c r="E11" s="9">
        <f t="shared" si="1"/>
        <v>2.6042848704771349E-2</v>
      </c>
      <c r="F11" s="9">
        <f t="shared" si="2"/>
        <v>0.14645529137465568</v>
      </c>
      <c r="G11" s="9">
        <v>-44137</v>
      </c>
      <c r="H11" s="9">
        <v>45789</v>
      </c>
      <c r="I11" s="9">
        <f t="shared" si="3"/>
        <v>3.607853414575557E-2</v>
      </c>
      <c r="J11" s="9">
        <v>45789</v>
      </c>
      <c r="K11" s="9">
        <v>63767</v>
      </c>
      <c r="L11" s="9">
        <f t="shared" si="4"/>
        <v>0.71806733890570362</v>
      </c>
      <c r="M11" s="9">
        <f t="shared" si="5"/>
        <v>0.10516476134605846</v>
      </c>
      <c r="N11" s="9">
        <v>546</v>
      </c>
      <c r="O11" s="9">
        <f t="shared" si="6"/>
        <v>1.3525028734493283E-3</v>
      </c>
      <c r="P11" s="9">
        <f>B11/N11</f>
        <v>35.952380952380949</v>
      </c>
      <c r="R11" s="9" t="s">
        <v>141</v>
      </c>
      <c r="S11" s="9">
        <v>0.10516476134605846</v>
      </c>
      <c r="T11" s="9">
        <f t="shared" si="7"/>
        <v>-2.252227002986265</v>
      </c>
      <c r="U11" s="9">
        <v>1.3525028734493283E-3</v>
      </c>
      <c r="V11" s="9">
        <f t="shared" si="8"/>
        <v>30</v>
      </c>
      <c r="W11" s="9">
        <f t="shared" si="9"/>
        <v>27</v>
      </c>
    </row>
    <row r="12" spans="1:23" x14ac:dyDescent="0.15">
      <c r="A12" s="9" t="s">
        <v>142</v>
      </c>
      <c r="B12" s="9">
        <v>158</v>
      </c>
      <c r="C12" s="9">
        <f t="shared" si="0"/>
        <v>3.0699432157655187E-5</v>
      </c>
      <c r="D12" s="9">
        <v>7330007</v>
      </c>
      <c r="E12" s="9">
        <f t="shared" si="1"/>
        <v>7.5410459459009458E-3</v>
      </c>
      <c r="F12" s="9">
        <f t="shared" si="2"/>
        <v>4.070978001976284E-3</v>
      </c>
      <c r="G12" s="9">
        <v>-37816</v>
      </c>
      <c r="H12" s="9">
        <v>37587</v>
      </c>
      <c r="I12" s="9">
        <f t="shared" si="3"/>
        <v>-6.0925319924443055E-3</v>
      </c>
      <c r="J12" s="9">
        <v>37587</v>
      </c>
      <c r="K12" s="9">
        <v>37974</v>
      </c>
      <c r="L12" s="9">
        <f t="shared" si="4"/>
        <v>0.98980881655869801</v>
      </c>
      <c r="M12" s="9">
        <f t="shared" si="5"/>
        <v>4.029489918372639E-3</v>
      </c>
      <c r="N12" s="9">
        <v>28</v>
      </c>
      <c r="O12" s="9">
        <f t="shared" si="6"/>
        <v>6.9359121715350158E-5</v>
      </c>
      <c r="P12" s="9">
        <f>B12/N12</f>
        <v>5.6428571428571432</v>
      </c>
      <c r="R12" s="9" t="s">
        <v>142</v>
      </c>
      <c r="S12" s="9">
        <v>4.029489918372639E-3</v>
      </c>
      <c r="T12" s="9">
        <f t="shared" si="7"/>
        <v>-5.5141154821577603</v>
      </c>
      <c r="U12" s="9">
        <v>6.9359121715350158E-5</v>
      </c>
      <c r="V12" s="9">
        <f t="shared" si="8"/>
        <v>34</v>
      </c>
      <c r="W12" s="9">
        <f t="shared" si="9"/>
        <v>33</v>
      </c>
    </row>
    <row r="13" spans="1:23" x14ac:dyDescent="0.15">
      <c r="A13" s="9" t="s">
        <v>143</v>
      </c>
      <c r="B13" s="9">
        <v>61084</v>
      </c>
      <c r="C13" s="9">
        <f t="shared" si="0"/>
        <v>1.1868633632393729E-2</v>
      </c>
      <c r="D13" s="9">
        <v>12484448</v>
      </c>
      <c r="E13" s="9">
        <f t="shared" si="1"/>
        <v>1.2843888959070732E-2</v>
      </c>
      <c r="F13" s="9">
        <f t="shared" si="2"/>
        <v>0.92406853330912297</v>
      </c>
      <c r="G13" s="9">
        <v>-51731</v>
      </c>
      <c r="H13" s="9">
        <v>70216</v>
      </c>
      <c r="I13" s="9">
        <f t="shared" si="3"/>
        <v>0.26325908624814853</v>
      </c>
      <c r="J13" s="9">
        <v>70216</v>
      </c>
      <c r="K13" s="9">
        <v>112815</v>
      </c>
      <c r="L13" s="9">
        <f t="shared" si="4"/>
        <v>0.62239950361210827</v>
      </c>
      <c r="M13" s="9">
        <f t="shared" si="5"/>
        <v>0.57513979643516711</v>
      </c>
      <c r="N13" s="9">
        <v>3405</v>
      </c>
      <c r="O13" s="9">
        <f t="shared" si="6"/>
        <v>8.4345646228845463E-3</v>
      </c>
      <c r="P13" s="9">
        <f>B13/N13</f>
        <v>17.939500734214391</v>
      </c>
      <c r="R13" s="9" t="s">
        <v>143</v>
      </c>
      <c r="S13" s="9">
        <v>0.57513979643516711</v>
      </c>
      <c r="T13" s="9">
        <f t="shared" si="7"/>
        <v>-0.55314214349962076</v>
      </c>
      <c r="U13" s="9">
        <v>8.4345646228845463E-3</v>
      </c>
      <c r="V13" s="9">
        <f t="shared" si="8"/>
        <v>22</v>
      </c>
      <c r="W13" s="9">
        <f t="shared" si="9"/>
        <v>21</v>
      </c>
    </row>
    <row r="14" spans="1:23" x14ac:dyDescent="0.15">
      <c r="A14" s="9" t="s">
        <v>144</v>
      </c>
      <c r="B14" s="9">
        <v>114124</v>
      </c>
      <c r="C14" s="9">
        <f t="shared" si="0"/>
        <v>2.2174316427596458E-2</v>
      </c>
      <c r="D14" s="9">
        <v>30378490</v>
      </c>
      <c r="E14" s="9">
        <f t="shared" si="1"/>
        <v>3.1253120066200811E-2</v>
      </c>
      <c r="F14" s="9">
        <f t="shared" si="2"/>
        <v>0.70950728697251664</v>
      </c>
      <c r="G14" s="9">
        <v>-113120</v>
      </c>
      <c r="H14" s="9">
        <v>119795</v>
      </c>
      <c r="I14" s="9">
        <f t="shared" si="3"/>
        <v>5.5720188655620007E-2</v>
      </c>
      <c r="J14" s="9">
        <v>119795</v>
      </c>
      <c r="K14" s="9">
        <v>227244</v>
      </c>
      <c r="L14" s="9">
        <f t="shared" si="4"/>
        <v>0.52716463360968824</v>
      </c>
      <c r="M14" s="9">
        <f t="shared" si="5"/>
        <v>0.37402714898027067</v>
      </c>
      <c r="N14" s="9">
        <v>6862</v>
      </c>
      <c r="O14" s="9">
        <f t="shared" si="6"/>
        <v>1.6997939043240456E-2</v>
      </c>
      <c r="P14" s="9">
        <f>B14/N14</f>
        <v>16.631302827164092</v>
      </c>
      <c r="R14" s="9" t="s">
        <v>144</v>
      </c>
      <c r="S14" s="9">
        <v>0.37402714898027067</v>
      </c>
      <c r="T14" s="9">
        <f t="shared" si="7"/>
        <v>-0.98342689334585509</v>
      </c>
      <c r="U14" s="9">
        <v>1.6997939043240456E-2</v>
      </c>
      <c r="V14" s="9">
        <f t="shared" si="8"/>
        <v>27</v>
      </c>
      <c r="W14" s="9">
        <f t="shared" si="9"/>
        <v>14</v>
      </c>
    </row>
    <row r="15" spans="1:23" x14ac:dyDescent="0.15">
      <c r="A15" s="9" t="s">
        <v>145</v>
      </c>
      <c r="B15" s="9">
        <v>161037</v>
      </c>
      <c r="C15" s="9">
        <f t="shared" si="0"/>
        <v>3.1289521875774162E-2</v>
      </c>
      <c r="D15" s="9">
        <v>15832089</v>
      </c>
      <c r="E15" s="9">
        <f t="shared" si="1"/>
        <v>1.6287912217354358E-2</v>
      </c>
      <c r="F15" s="9">
        <f t="shared" si="2"/>
        <v>1.9210271677689894</v>
      </c>
      <c r="G15" s="9">
        <v>-71997</v>
      </c>
      <c r="H15" s="9">
        <v>75600</v>
      </c>
      <c r="I15" s="9">
        <f t="shared" si="3"/>
        <v>4.7658730158730123E-2</v>
      </c>
      <c r="J15" s="9">
        <v>75600</v>
      </c>
      <c r="K15" s="9">
        <v>233034</v>
      </c>
      <c r="L15" s="9">
        <f t="shared" si="4"/>
        <v>0.32441617961327529</v>
      </c>
      <c r="M15" s="9">
        <f t="shared" si="5"/>
        <v>0.62321229470092598</v>
      </c>
      <c r="N15" s="9">
        <v>3838</v>
      </c>
      <c r="O15" s="9">
        <f t="shared" si="6"/>
        <v>9.5071538979826405E-3</v>
      </c>
      <c r="P15" s="9">
        <f>B15/N15</f>
        <v>41.958572173006772</v>
      </c>
      <c r="R15" s="9" t="s">
        <v>145</v>
      </c>
      <c r="S15" s="9">
        <v>0.62321229470092598</v>
      </c>
      <c r="T15" s="9">
        <f t="shared" si="7"/>
        <v>-0.47286805628110151</v>
      </c>
      <c r="U15" s="9">
        <v>9.5071538979826405E-3</v>
      </c>
      <c r="V15" s="9">
        <f t="shared" si="8"/>
        <v>20</v>
      </c>
      <c r="W15" s="9">
        <f t="shared" si="9"/>
        <v>20</v>
      </c>
    </row>
    <row r="16" spans="1:23" x14ac:dyDescent="0.15">
      <c r="A16" s="9" t="s">
        <v>146</v>
      </c>
      <c r="B16" s="9">
        <v>1815</v>
      </c>
      <c r="C16" s="9">
        <f t="shared" si="0"/>
        <v>3.5265486940597569E-4</v>
      </c>
      <c r="D16" s="9">
        <v>11011624</v>
      </c>
      <c r="E16" s="9">
        <f t="shared" si="1"/>
        <v>1.1328660739749028E-2</v>
      </c>
      <c r="F16" s="9">
        <f t="shared" si="2"/>
        <v>3.1129440408486298E-2</v>
      </c>
      <c r="G16" s="9">
        <v>-48427</v>
      </c>
      <c r="H16" s="9">
        <v>48430</v>
      </c>
      <c r="I16" s="9">
        <f t="shared" si="3"/>
        <v>6.1945075366498514E-5</v>
      </c>
      <c r="J16" s="9">
        <v>48430</v>
      </c>
      <c r="K16" s="9">
        <v>50242</v>
      </c>
      <c r="L16" s="9">
        <f t="shared" si="4"/>
        <v>0.96393455674535244</v>
      </c>
      <c r="M16" s="9">
        <f t="shared" si="5"/>
        <v>3.0006743341885102E-2</v>
      </c>
      <c r="N16" s="9">
        <v>218</v>
      </c>
      <c r="O16" s="9">
        <f t="shared" si="6"/>
        <v>5.4001030478379776E-4</v>
      </c>
      <c r="P16" s="9">
        <f>B16/N16</f>
        <v>8.3256880733944953</v>
      </c>
      <c r="R16" s="9" t="s">
        <v>146</v>
      </c>
      <c r="S16" s="9">
        <v>3.0006743341885102E-2</v>
      </c>
      <c r="T16" s="9">
        <f t="shared" si="7"/>
        <v>-3.5063331445159487</v>
      </c>
      <c r="U16" s="9">
        <v>5.4001030478379776E-4</v>
      </c>
      <c r="V16" s="9">
        <f t="shared" si="8"/>
        <v>32</v>
      </c>
      <c r="W16" s="9">
        <f t="shared" si="9"/>
        <v>30</v>
      </c>
    </row>
    <row r="17" spans="1:23" x14ac:dyDescent="0.15">
      <c r="A17" s="9" t="s">
        <v>147</v>
      </c>
      <c r="B17" s="9">
        <v>147618</v>
      </c>
      <c r="C17" s="9">
        <f t="shared" si="0"/>
        <v>2.86822074446123E-2</v>
      </c>
      <c r="D17" s="9">
        <v>16211756</v>
      </c>
      <c r="E17" s="9">
        <f t="shared" si="1"/>
        <v>1.6678510246952744E-2</v>
      </c>
      <c r="F17" s="9">
        <f t="shared" si="2"/>
        <v>1.7197103949888268</v>
      </c>
      <c r="G17" s="9">
        <v>-21516</v>
      </c>
      <c r="H17" s="9">
        <v>22946</v>
      </c>
      <c r="I17" s="9">
        <f t="shared" si="3"/>
        <v>6.2320230105465058E-2</v>
      </c>
      <c r="J17" s="9">
        <v>22946</v>
      </c>
      <c r="K17" s="9">
        <v>169134</v>
      </c>
      <c r="L17" s="9">
        <f t="shared" si="4"/>
        <v>0.13566757718731892</v>
      </c>
      <c r="M17" s="9">
        <f t="shared" si="5"/>
        <v>0.23330894275198139</v>
      </c>
      <c r="N17" s="9">
        <v>3899</v>
      </c>
      <c r="O17" s="9">
        <f t="shared" si="6"/>
        <v>9.6582576988625112E-3</v>
      </c>
      <c r="P17" s="9">
        <f>B17/N17</f>
        <v>37.860477045396259</v>
      </c>
      <c r="R17" s="9" t="s">
        <v>147</v>
      </c>
      <c r="S17" s="9">
        <v>0.23330894275198139</v>
      </c>
      <c r="T17" s="9">
        <f t="shared" si="7"/>
        <v>-1.4553917691335314</v>
      </c>
      <c r="U17" s="9">
        <v>9.6582576988625112E-3</v>
      </c>
      <c r="V17" s="9">
        <f t="shared" si="8"/>
        <v>28</v>
      </c>
      <c r="W17" s="9">
        <f t="shared" si="9"/>
        <v>19</v>
      </c>
    </row>
    <row r="18" spans="1:23" x14ac:dyDescent="0.15">
      <c r="A18" s="9" t="s">
        <v>148</v>
      </c>
      <c r="B18" s="9">
        <v>13184</v>
      </c>
      <c r="C18" s="9">
        <f t="shared" si="0"/>
        <v>2.5616538833324429E-3</v>
      </c>
      <c r="D18" s="9">
        <v>53016318</v>
      </c>
      <c r="E18" s="9">
        <f t="shared" si="1"/>
        <v>5.4542715978374283E-2</v>
      </c>
      <c r="F18" s="9">
        <f t="shared" si="2"/>
        <v>4.6966012553319066E-2</v>
      </c>
      <c r="G18" s="9">
        <v>-90640</v>
      </c>
      <c r="H18" s="9">
        <v>93530</v>
      </c>
      <c r="I18" s="9">
        <f t="shared" si="3"/>
        <v>3.0899176734737521E-2</v>
      </c>
      <c r="J18" s="9">
        <v>93530</v>
      </c>
      <c r="K18" s="9">
        <v>103824</v>
      </c>
      <c r="L18" s="9">
        <f t="shared" si="4"/>
        <v>0.90085144089998459</v>
      </c>
      <c r="M18" s="9">
        <f t="shared" si="5"/>
        <v>4.2309400081984243E-2</v>
      </c>
      <c r="N18" s="9">
        <v>819</v>
      </c>
      <c r="O18" s="9">
        <f t="shared" si="6"/>
        <v>2.0287543101739922E-3</v>
      </c>
      <c r="P18" s="9">
        <f>B18/N18</f>
        <v>16.097680097680097</v>
      </c>
      <c r="R18" s="9" t="s">
        <v>148</v>
      </c>
      <c r="S18" s="9">
        <v>4.2309400081984243E-2</v>
      </c>
      <c r="T18" s="9">
        <f t="shared" si="7"/>
        <v>-3.1627459934576518</v>
      </c>
      <c r="U18" s="9">
        <v>2.0287543101739922E-3</v>
      </c>
      <c r="V18" s="9">
        <f t="shared" si="8"/>
        <v>31</v>
      </c>
      <c r="W18" s="9">
        <f t="shared" si="9"/>
        <v>26</v>
      </c>
    </row>
    <row r="19" spans="1:23" x14ac:dyDescent="0.15">
      <c r="A19" s="9" t="s">
        <v>149</v>
      </c>
      <c r="B19" s="9">
        <v>3243</v>
      </c>
      <c r="C19" s="9">
        <f t="shared" si="0"/>
        <v>6.3011556004604913E-4</v>
      </c>
      <c r="D19" s="9">
        <v>3722693</v>
      </c>
      <c r="E19" s="9">
        <f t="shared" si="1"/>
        <v>3.829873416967246E-3</v>
      </c>
      <c r="F19" s="9">
        <f t="shared" si="2"/>
        <v>0.16452647162031206</v>
      </c>
      <c r="G19" s="9">
        <v>-22320</v>
      </c>
      <c r="H19" s="9">
        <v>22443</v>
      </c>
      <c r="I19" s="9">
        <f t="shared" si="3"/>
        <v>5.480550728512279E-3</v>
      </c>
      <c r="J19" s="9">
        <v>22443</v>
      </c>
      <c r="K19" s="9">
        <v>25563</v>
      </c>
      <c r="L19" s="9">
        <f t="shared" si="4"/>
        <v>0.87794859758244337</v>
      </c>
      <c r="M19" s="9">
        <f t="shared" si="5"/>
        <v>0.14444578502424063</v>
      </c>
      <c r="N19" s="9">
        <v>268</v>
      </c>
      <c r="O19" s="9">
        <f t="shared" si="6"/>
        <v>6.6386587927549446E-4</v>
      </c>
      <c r="P19" s="9">
        <f>B19/N19</f>
        <v>12.100746268656716</v>
      </c>
      <c r="R19" s="9" t="s">
        <v>149</v>
      </c>
      <c r="S19" s="9">
        <v>0.14444578502424063</v>
      </c>
      <c r="T19" s="9">
        <f t="shared" si="7"/>
        <v>-1.9348510319747454</v>
      </c>
      <c r="U19" s="9">
        <v>6.6386587927549446E-4</v>
      </c>
      <c r="V19" s="9">
        <f t="shared" si="8"/>
        <v>29</v>
      </c>
      <c r="W19" s="9">
        <f t="shared" si="9"/>
        <v>28</v>
      </c>
    </row>
    <row r="20" spans="1:23" x14ac:dyDescent="0.15">
      <c r="A20" s="9" t="s">
        <v>150</v>
      </c>
      <c r="B20" s="9">
        <v>91412</v>
      </c>
      <c r="C20" s="9">
        <f t="shared" si="0"/>
        <v>1.7761370205035289E-2</v>
      </c>
      <c r="D20" s="9">
        <v>25594848</v>
      </c>
      <c r="E20" s="9">
        <f t="shared" si="1"/>
        <v>2.6331751763177161E-2</v>
      </c>
      <c r="F20" s="9">
        <f t="shared" si="2"/>
        <v>0.67452292444413586</v>
      </c>
      <c r="G20" s="9">
        <v>-109892</v>
      </c>
      <c r="H20" s="9">
        <v>133543</v>
      </c>
      <c r="I20" s="9">
        <f t="shared" si="3"/>
        <v>0.17710400395378267</v>
      </c>
      <c r="J20" s="9">
        <v>133543</v>
      </c>
      <c r="K20" s="9">
        <v>201304</v>
      </c>
      <c r="L20" s="9">
        <f t="shared" si="4"/>
        <v>0.66338969916146728</v>
      </c>
      <c r="M20" s="9">
        <f t="shared" si="5"/>
        <v>0.44747155992450843</v>
      </c>
      <c r="N20" s="9">
        <v>6609</v>
      </c>
      <c r="O20" s="9">
        <f t="shared" si="6"/>
        <v>1.6371229836312472E-2</v>
      </c>
      <c r="P20" s="9">
        <f>B20/N20</f>
        <v>13.831441973067029</v>
      </c>
      <c r="R20" s="9" t="s">
        <v>150</v>
      </c>
      <c r="S20" s="9">
        <v>0.44747155992450843</v>
      </c>
      <c r="T20" s="9">
        <f t="shared" si="7"/>
        <v>-0.80414229652814173</v>
      </c>
      <c r="U20" s="9">
        <v>1.6371229836312472E-2</v>
      </c>
      <c r="V20" s="9">
        <f t="shared" si="8"/>
        <v>26</v>
      </c>
      <c r="W20" s="9">
        <f t="shared" si="9"/>
        <v>16</v>
      </c>
    </row>
    <row r="21" spans="1:23" x14ac:dyDescent="0.15">
      <c r="A21" s="9" t="s">
        <v>151</v>
      </c>
      <c r="B21" s="9">
        <v>412802</v>
      </c>
      <c r="C21" s="9">
        <f t="shared" si="0"/>
        <v>8.020751261736947E-2</v>
      </c>
      <c r="D21" s="9">
        <v>63237324</v>
      </c>
      <c r="E21" s="9">
        <f t="shared" si="1"/>
        <v>6.505799595823368E-2</v>
      </c>
      <c r="F21" s="9">
        <f t="shared" si="2"/>
        <v>1.232861717241668</v>
      </c>
      <c r="G21" s="9">
        <v>-1477</v>
      </c>
      <c r="H21" s="9">
        <v>414230</v>
      </c>
      <c r="I21" s="9">
        <f t="shared" si="3"/>
        <v>0.99643434806749875</v>
      </c>
      <c r="J21" s="9">
        <v>414230</v>
      </c>
      <c r="K21" s="9">
        <v>414279</v>
      </c>
      <c r="L21" s="9">
        <f t="shared" si="4"/>
        <v>0.99988172222101535</v>
      </c>
      <c r="M21" s="9">
        <f t="shared" si="5"/>
        <v>1.2327158970959575</v>
      </c>
      <c r="N21" s="9">
        <v>37498</v>
      </c>
      <c r="O21" s="9">
        <f t="shared" si="6"/>
        <v>9.288672664579288E-2</v>
      </c>
      <c r="P21" s="9">
        <f>B21/N21</f>
        <v>11.008640460824576</v>
      </c>
      <c r="R21" s="9" t="s">
        <v>151</v>
      </c>
      <c r="S21" s="9">
        <v>1.2327158970959575</v>
      </c>
      <c r="T21" s="9">
        <f t="shared" si="7"/>
        <v>0.20921978165179705</v>
      </c>
      <c r="U21" s="9">
        <v>9.288672664579288E-2</v>
      </c>
      <c r="V21" s="9">
        <f t="shared" si="8"/>
        <v>5</v>
      </c>
      <c r="W21" s="9">
        <f t="shared" si="9"/>
        <v>5</v>
      </c>
    </row>
    <row r="22" spans="1:23" x14ac:dyDescent="0.15">
      <c r="A22" s="9" t="s">
        <v>152</v>
      </c>
      <c r="B22" s="9">
        <v>228364</v>
      </c>
      <c r="C22" s="9">
        <f t="shared" si="0"/>
        <v>4.4371171678802335E-2</v>
      </c>
      <c r="D22" s="9">
        <v>18677166</v>
      </c>
      <c r="E22" s="9">
        <f t="shared" si="1"/>
        <v>1.9214902106535366E-2</v>
      </c>
      <c r="F22" s="9">
        <f t="shared" si="2"/>
        <v>2.3092062313297359</v>
      </c>
      <c r="G22" s="9">
        <v>-1818</v>
      </c>
      <c r="H22" s="9">
        <v>111775</v>
      </c>
      <c r="I22" s="9">
        <f t="shared" si="3"/>
        <v>0.98373518228584211</v>
      </c>
      <c r="J22" s="9">
        <v>111775</v>
      </c>
      <c r="K22" s="9">
        <v>230182</v>
      </c>
      <c r="L22" s="9">
        <f t="shared" si="4"/>
        <v>0.48559400821958276</v>
      </c>
      <c r="M22" s="9">
        <f t="shared" si="5"/>
        <v>1.1213367096770435</v>
      </c>
      <c r="N22" s="9">
        <v>1145</v>
      </c>
      <c r="O22" s="9">
        <f t="shared" si="6"/>
        <v>2.8362926558598549E-3</v>
      </c>
      <c r="P22" s="9">
        <f>B22/N22</f>
        <v>199.44454148471615</v>
      </c>
      <c r="R22" s="9" t="s">
        <v>152</v>
      </c>
      <c r="S22" s="9">
        <v>1.1213367096770435</v>
      </c>
      <c r="T22" s="9">
        <f t="shared" si="7"/>
        <v>0.11452146444612378</v>
      </c>
      <c r="U22" s="9">
        <v>2.8362926558598549E-3</v>
      </c>
      <c r="V22" s="9">
        <f t="shared" si="8"/>
        <v>7</v>
      </c>
      <c r="W22" s="9">
        <f t="shared" si="9"/>
        <v>25</v>
      </c>
    </row>
    <row r="23" spans="1:23" x14ac:dyDescent="0.15">
      <c r="A23" s="9" t="s">
        <v>153</v>
      </c>
      <c r="B23" s="9">
        <v>41992</v>
      </c>
      <c r="C23" s="9">
        <f t="shared" si="0"/>
        <v>8.1590541466092185E-3</v>
      </c>
      <c r="D23" s="9">
        <v>8306471</v>
      </c>
      <c r="E23" s="9">
        <f t="shared" si="1"/>
        <v>8.5456234160886588E-3</v>
      </c>
      <c r="F23" s="9">
        <f t="shared" si="2"/>
        <v>0.95476406452083362</v>
      </c>
      <c r="G23" s="9">
        <v>-4737</v>
      </c>
      <c r="H23" s="9">
        <v>46729</v>
      </c>
      <c r="I23" s="9">
        <f t="shared" si="3"/>
        <v>0.89862826082304348</v>
      </c>
      <c r="J23" s="9">
        <v>46729</v>
      </c>
      <c r="K23" s="9">
        <v>46729</v>
      </c>
      <c r="L23" s="9">
        <f t="shared" si="4"/>
        <v>1</v>
      </c>
      <c r="M23" s="9">
        <f t="shared" si="5"/>
        <v>0.95476406452083362</v>
      </c>
      <c r="N23" s="9">
        <v>2901</v>
      </c>
      <c r="O23" s="9">
        <f t="shared" si="6"/>
        <v>7.1861004320082442E-3</v>
      </c>
      <c r="P23" s="9">
        <f>B23/N23</f>
        <v>14.475008617718029</v>
      </c>
      <c r="R23" s="9" t="s">
        <v>153</v>
      </c>
      <c r="S23" s="9">
        <v>0.95476406452083362</v>
      </c>
      <c r="T23" s="9">
        <f t="shared" si="7"/>
        <v>-4.6291021881757141E-2</v>
      </c>
      <c r="U23" s="9">
        <v>7.1861004320082442E-3</v>
      </c>
      <c r="V23" s="9">
        <f t="shared" si="8"/>
        <v>12</v>
      </c>
      <c r="W23" s="9">
        <f t="shared" si="9"/>
        <v>23</v>
      </c>
    </row>
    <row r="24" spans="1:23" x14ac:dyDescent="0.15">
      <c r="A24" s="9" t="s">
        <v>154</v>
      </c>
      <c r="B24" s="9">
        <v>362017</v>
      </c>
      <c r="C24" s="9">
        <f t="shared" si="0"/>
        <v>7.0339976781125677E-2</v>
      </c>
      <c r="D24" s="9">
        <v>106274512</v>
      </c>
      <c r="E24" s="9">
        <f t="shared" si="1"/>
        <v>0.10933427183223719</v>
      </c>
      <c r="F24" s="9">
        <f t="shared" si="2"/>
        <v>0.64334792377869887</v>
      </c>
      <c r="G24" s="9">
        <v>-304608</v>
      </c>
      <c r="H24" s="9">
        <v>570141</v>
      </c>
      <c r="I24" s="9">
        <f t="shared" si="3"/>
        <v>0.46573216099175463</v>
      </c>
      <c r="J24" s="9">
        <v>570141</v>
      </c>
      <c r="K24" s="9">
        <v>666625</v>
      </c>
      <c r="L24" s="9">
        <f t="shared" si="4"/>
        <v>0.85526495405962877</v>
      </c>
      <c r="M24" s="9">
        <f t="shared" si="5"/>
        <v>0.55023293247494642</v>
      </c>
      <c r="N24" s="9">
        <v>70843</v>
      </c>
      <c r="O24" s="9">
        <f t="shared" si="6"/>
        <v>0.17548600927430541</v>
      </c>
      <c r="P24" s="9">
        <f>B24/N24</f>
        <v>5.1101308527306859</v>
      </c>
      <c r="R24" s="9" t="s">
        <v>154</v>
      </c>
      <c r="S24" s="9">
        <v>0.55023293247494642</v>
      </c>
      <c r="T24" s="9">
        <f t="shared" si="7"/>
        <v>-0.59741357682137664</v>
      </c>
      <c r="U24" s="9">
        <v>0.17548600927430541</v>
      </c>
      <c r="V24" s="9">
        <f t="shared" si="8"/>
        <v>23</v>
      </c>
      <c r="W24" s="9">
        <f t="shared" si="9"/>
        <v>1</v>
      </c>
    </row>
    <row r="25" spans="1:23" x14ac:dyDescent="0.15">
      <c r="A25" s="9" t="s">
        <v>155</v>
      </c>
      <c r="B25" s="9">
        <v>220002</v>
      </c>
      <c r="C25" s="9">
        <f t="shared" si="0"/>
        <v>4.2746433376888965E-2</v>
      </c>
      <c r="D25" s="9">
        <v>41586785</v>
      </c>
      <c r="E25" s="9">
        <f t="shared" si="1"/>
        <v>4.2784114179877902E-2</v>
      </c>
      <c r="F25" s="9">
        <f t="shared" si="2"/>
        <v>0.99911928051541476</v>
      </c>
      <c r="G25" s="9">
        <v>-37198</v>
      </c>
      <c r="H25" s="9">
        <v>222265</v>
      </c>
      <c r="I25" s="9">
        <f t="shared" si="3"/>
        <v>0.83264121656581103</v>
      </c>
      <c r="J25" s="9">
        <v>222265</v>
      </c>
      <c r="K25" s="9">
        <v>257200</v>
      </c>
      <c r="L25" s="9">
        <f t="shared" si="4"/>
        <v>0.86417185069984448</v>
      </c>
      <c r="M25" s="9">
        <f t="shared" si="5"/>
        <v>0.8634107577129031</v>
      </c>
      <c r="N25" s="9">
        <v>12005</v>
      </c>
      <c r="O25" s="9">
        <f t="shared" si="6"/>
        <v>2.9737723435456383E-2</v>
      </c>
      <c r="P25" s="9">
        <f>B25/N25</f>
        <v>18.325864223240316</v>
      </c>
      <c r="R25" s="9" t="s">
        <v>155</v>
      </c>
      <c r="S25" s="9">
        <v>0.8634107577129031</v>
      </c>
      <c r="T25" s="9">
        <f t="shared" si="7"/>
        <v>-0.14686473622920482</v>
      </c>
      <c r="U25" s="9">
        <v>2.9737723435456383E-2</v>
      </c>
      <c r="V25" s="9">
        <f t="shared" si="8"/>
        <v>15</v>
      </c>
      <c r="W25" s="9">
        <f t="shared" si="9"/>
        <v>10</v>
      </c>
    </row>
    <row r="26" spans="1:23" x14ac:dyDescent="0.15">
      <c r="A26" s="9" t="s">
        <v>156</v>
      </c>
      <c r="B26" s="9">
        <v>324840</v>
      </c>
      <c r="C26" s="9">
        <f t="shared" si="0"/>
        <v>6.3116478114510821E-2</v>
      </c>
      <c r="D26" s="9">
        <v>66205935</v>
      </c>
      <c r="E26" s="9">
        <f t="shared" si="1"/>
        <v>6.8112076526848003E-2</v>
      </c>
      <c r="F26" s="9">
        <f t="shared" si="2"/>
        <v>0.92665620155673789</v>
      </c>
      <c r="G26" s="9">
        <v>-3905</v>
      </c>
      <c r="H26" s="9">
        <v>328586</v>
      </c>
      <c r="I26" s="9">
        <f t="shared" si="3"/>
        <v>0.9881157444322034</v>
      </c>
      <c r="J26" s="9">
        <v>328586</v>
      </c>
      <c r="K26" s="9">
        <v>328745</v>
      </c>
      <c r="L26" s="9">
        <f t="shared" si="4"/>
        <v>0.99951634245387766</v>
      </c>
      <c r="M26" s="9">
        <f t="shared" si="5"/>
        <v>0.92620801729219393</v>
      </c>
      <c r="N26" s="9">
        <v>4138</v>
      </c>
      <c r="O26" s="9">
        <f t="shared" si="6"/>
        <v>1.025028734493282E-2</v>
      </c>
      <c r="P26" s="9">
        <f>B26/N26</f>
        <v>78.501691638472693</v>
      </c>
      <c r="R26" s="9" t="s">
        <v>156</v>
      </c>
      <c r="S26" s="9">
        <v>0.92620801729219393</v>
      </c>
      <c r="T26" s="9">
        <f t="shared" si="7"/>
        <v>-7.6656428859589509E-2</v>
      </c>
      <c r="U26" s="9">
        <v>1.025028734493282E-2</v>
      </c>
      <c r="V26" s="9">
        <f t="shared" si="8"/>
        <v>14</v>
      </c>
      <c r="W26" s="9">
        <f t="shared" si="9"/>
        <v>18</v>
      </c>
    </row>
    <row r="27" spans="1:23" x14ac:dyDescent="0.15">
      <c r="A27" s="9" t="s">
        <v>157</v>
      </c>
      <c r="B27" s="9">
        <v>226239</v>
      </c>
      <c r="C27" s="9">
        <f t="shared" si="0"/>
        <v>4.3958283746302222E-2</v>
      </c>
      <c r="D27" s="9">
        <v>50744400</v>
      </c>
      <c r="E27" s="9">
        <f t="shared" si="1"/>
        <v>5.2205386965820902E-2</v>
      </c>
      <c r="F27" s="9">
        <f t="shared" si="2"/>
        <v>0.84202581957838762</v>
      </c>
      <c r="G27" s="9">
        <v>-110692</v>
      </c>
      <c r="H27" s="9">
        <v>238771</v>
      </c>
      <c r="I27" s="9">
        <f t="shared" si="3"/>
        <v>0.53640936294608643</v>
      </c>
      <c r="J27" s="9">
        <v>238771</v>
      </c>
      <c r="K27" s="9">
        <v>336931</v>
      </c>
      <c r="L27" s="9">
        <f t="shared" si="4"/>
        <v>0.70866438528956965</v>
      </c>
      <c r="M27" s="9">
        <f t="shared" si="5"/>
        <v>0.59671370982946415</v>
      </c>
      <c r="N27" s="9">
        <v>13674</v>
      </c>
      <c r="O27" s="9">
        <f t="shared" si="6"/>
        <v>3.3872022511989217E-2</v>
      </c>
      <c r="P27" s="9">
        <f>B27/N27</f>
        <v>16.545195261079421</v>
      </c>
      <c r="R27" s="9" t="s">
        <v>157</v>
      </c>
      <c r="S27" s="9">
        <v>0.59671370982946415</v>
      </c>
      <c r="T27" s="9">
        <f t="shared" si="7"/>
        <v>-0.51631782863381015</v>
      </c>
      <c r="U27" s="9">
        <v>3.3872022511989217E-2</v>
      </c>
      <c r="V27" s="9">
        <f t="shared" si="8"/>
        <v>21</v>
      </c>
      <c r="W27" s="9">
        <f t="shared" si="9"/>
        <v>8</v>
      </c>
    </row>
    <row r="28" spans="1:23" x14ac:dyDescent="0.15">
      <c r="A28" s="9" t="s">
        <v>158</v>
      </c>
      <c r="B28" s="9">
        <v>131289</v>
      </c>
      <c r="C28" s="9">
        <f t="shared" si="0"/>
        <v>2.5509479421179693E-2</v>
      </c>
      <c r="D28" s="9">
        <v>45935957</v>
      </c>
      <c r="E28" s="9">
        <f t="shared" si="1"/>
        <v>4.7258503614789206E-2</v>
      </c>
      <c r="F28" s="9">
        <f t="shared" si="2"/>
        <v>0.5397860166947116</v>
      </c>
      <c r="G28" s="9">
        <v>-124827</v>
      </c>
      <c r="H28" s="9">
        <v>234493</v>
      </c>
      <c r="I28" s="9">
        <f t="shared" si="3"/>
        <v>0.4676728089964306</v>
      </c>
      <c r="J28" s="9">
        <v>234493</v>
      </c>
      <c r="K28" s="9">
        <v>256116</v>
      </c>
      <c r="L28" s="9">
        <f t="shared" si="4"/>
        <v>0.91557341204766585</v>
      </c>
      <c r="M28" s="9">
        <f t="shared" si="5"/>
        <v>0.49421372508079542</v>
      </c>
      <c r="N28" s="9">
        <v>7089</v>
      </c>
      <c r="O28" s="9">
        <f t="shared" si="6"/>
        <v>1.7560243351432761E-2</v>
      </c>
      <c r="P28" s="9">
        <f>B28/N28</f>
        <v>18.520101565806179</v>
      </c>
      <c r="R28" s="9" t="s">
        <v>158</v>
      </c>
      <c r="S28" s="9">
        <v>0.49421372508079542</v>
      </c>
      <c r="T28" s="9">
        <f t="shared" si="7"/>
        <v>-0.70478721349276241</v>
      </c>
      <c r="U28" s="9">
        <v>1.7560243351432761E-2</v>
      </c>
      <c r="V28" s="9">
        <f t="shared" si="8"/>
        <v>25</v>
      </c>
      <c r="W28" s="9">
        <f t="shared" si="9"/>
        <v>13</v>
      </c>
    </row>
    <row r="29" spans="1:23" x14ac:dyDescent="0.15">
      <c r="A29" s="9" t="s">
        <v>159</v>
      </c>
      <c r="B29" s="9">
        <v>299444</v>
      </c>
      <c r="C29" s="9">
        <f t="shared" si="0"/>
        <v>5.8182030145676578E-2</v>
      </c>
      <c r="D29" s="9">
        <v>38537877</v>
      </c>
      <c r="E29" s="9">
        <f t="shared" si="1"/>
        <v>3.9647424772511035E-2</v>
      </c>
      <c r="F29" s="9">
        <f t="shared" si="2"/>
        <v>1.4674857315327134</v>
      </c>
      <c r="G29" s="9">
        <v>0</v>
      </c>
      <c r="H29" s="9">
        <v>299444</v>
      </c>
      <c r="I29" s="9">
        <f t="shared" si="3"/>
        <v>1</v>
      </c>
      <c r="J29" s="9">
        <v>299444</v>
      </c>
      <c r="K29" s="9">
        <v>299444</v>
      </c>
      <c r="L29" s="9">
        <f t="shared" si="4"/>
        <v>1</v>
      </c>
      <c r="M29" s="9">
        <f t="shared" si="5"/>
        <v>1.4674857315327134</v>
      </c>
      <c r="N29" s="9">
        <v>13125</v>
      </c>
      <c r="O29" s="9">
        <f t="shared" si="6"/>
        <v>3.2512088304070388E-2</v>
      </c>
      <c r="P29" s="9">
        <f>B29/N29</f>
        <v>22.814780952380953</v>
      </c>
      <c r="R29" s="9" t="s">
        <v>159</v>
      </c>
      <c r="S29" s="9">
        <v>1.4674857315327134</v>
      </c>
      <c r="T29" s="9">
        <f t="shared" si="7"/>
        <v>0.38355054969684155</v>
      </c>
      <c r="U29" s="9">
        <v>3.2512088304070388E-2</v>
      </c>
      <c r="V29" s="9">
        <f t="shared" si="8"/>
        <v>1</v>
      </c>
      <c r="W29" s="9">
        <f t="shared" si="9"/>
        <v>9</v>
      </c>
    </row>
    <row r="30" spans="1:23" x14ac:dyDescent="0.15">
      <c r="A30" s="9" t="s">
        <v>160</v>
      </c>
      <c r="B30" s="9">
        <v>212494</v>
      </c>
      <c r="C30" s="9">
        <f t="shared" si="0"/>
        <v>4.1287627448789756E-2</v>
      </c>
      <c r="D30" s="9">
        <v>36293178</v>
      </c>
      <c r="E30" s="9">
        <f t="shared" si="1"/>
        <v>3.7338098424839351E-2</v>
      </c>
      <c r="F30" s="9">
        <f t="shared" si="2"/>
        <v>1.1057774549472761</v>
      </c>
      <c r="G30" s="9">
        <v>-50617</v>
      </c>
      <c r="H30" s="9">
        <v>249558</v>
      </c>
      <c r="I30" s="9">
        <f t="shared" si="3"/>
        <v>0.79717340257575398</v>
      </c>
      <c r="J30" s="9">
        <v>249558</v>
      </c>
      <c r="K30" s="9">
        <v>263111</v>
      </c>
      <c r="L30" s="9">
        <f t="shared" si="4"/>
        <v>0.94848942081478915</v>
      </c>
      <c r="M30" s="9">
        <f t="shared" si="5"/>
        <v>1.0488182177929934</v>
      </c>
      <c r="N30" s="9">
        <v>23440</v>
      </c>
      <c r="O30" s="9">
        <f t="shared" si="6"/>
        <v>5.8063493321707425E-2</v>
      </c>
      <c r="P30" s="9">
        <f>B30/N30</f>
        <v>9.0654436860068266</v>
      </c>
      <c r="R30" s="9" t="s">
        <v>160</v>
      </c>
      <c r="S30" s="9">
        <v>1.0488182177929934</v>
      </c>
      <c r="T30" s="9">
        <f t="shared" si="7"/>
        <v>4.7664023447113291E-2</v>
      </c>
      <c r="U30" s="9">
        <v>5.8063493321707425E-2</v>
      </c>
      <c r="V30" s="9">
        <f t="shared" si="8"/>
        <v>8</v>
      </c>
      <c r="W30" s="9">
        <f t="shared" si="9"/>
        <v>6</v>
      </c>
    </row>
    <row r="31" spans="1:23" x14ac:dyDescent="0.15">
      <c r="A31" s="9" t="s">
        <v>161</v>
      </c>
      <c r="B31" s="9">
        <v>379425</v>
      </c>
      <c r="C31" s="9">
        <f t="shared" si="0"/>
        <v>7.3722354724166578E-2</v>
      </c>
      <c r="D31" s="9">
        <v>50211397</v>
      </c>
      <c r="E31" s="9">
        <f t="shared" si="1"/>
        <v>5.165703822450278E-2</v>
      </c>
      <c r="F31" s="9">
        <f t="shared" si="2"/>
        <v>1.4271502443436146</v>
      </c>
      <c r="G31" s="9">
        <v>-4116</v>
      </c>
      <c r="H31" s="9">
        <v>378533</v>
      </c>
      <c r="I31" s="9">
        <f t="shared" si="3"/>
        <v>0.98912644340123579</v>
      </c>
      <c r="J31" s="9">
        <v>378533</v>
      </c>
      <c r="K31" s="9">
        <v>383541</v>
      </c>
      <c r="L31" s="9">
        <f t="shared" si="4"/>
        <v>0.98694272581027842</v>
      </c>
      <c r="M31" s="9">
        <f t="shared" si="5"/>
        <v>1.408515552293292</v>
      </c>
      <c r="N31" s="9">
        <v>44880</v>
      </c>
      <c r="O31" s="9">
        <f t="shared" si="6"/>
        <v>0.11117276366374698</v>
      </c>
      <c r="P31" s="9">
        <f>B31/N31</f>
        <v>8.4542112299465249</v>
      </c>
      <c r="R31" s="9" t="s">
        <v>161</v>
      </c>
      <c r="S31" s="9">
        <v>1.408515552293292</v>
      </c>
      <c r="T31" s="9">
        <f t="shared" si="7"/>
        <v>0.34253635001510696</v>
      </c>
      <c r="U31" s="9">
        <v>0.11117276366374698</v>
      </c>
      <c r="V31" s="9">
        <f t="shared" si="8"/>
        <v>3</v>
      </c>
      <c r="W31" s="9">
        <f t="shared" si="9"/>
        <v>3</v>
      </c>
    </row>
    <row r="32" spans="1:23" x14ac:dyDescent="0.15">
      <c r="A32" s="9" t="s">
        <v>162</v>
      </c>
      <c r="B32" s="9">
        <v>35617</v>
      </c>
      <c r="C32" s="9">
        <f t="shared" si="0"/>
        <v>6.9203903491088905E-3</v>
      </c>
      <c r="D32" s="9">
        <v>5030634</v>
      </c>
      <c r="E32" s="9">
        <f t="shared" si="1"/>
        <v>5.1754714737668678E-3</v>
      </c>
      <c r="F32" s="9">
        <f t="shared" si="2"/>
        <v>1.3371516748158245</v>
      </c>
      <c r="G32" s="9">
        <v>-2687</v>
      </c>
      <c r="H32" s="9">
        <v>32802</v>
      </c>
      <c r="I32" s="9">
        <f t="shared" si="3"/>
        <v>0.91808426315468572</v>
      </c>
      <c r="J32" s="9">
        <v>32802</v>
      </c>
      <c r="K32" s="9">
        <v>38304</v>
      </c>
      <c r="L32" s="9">
        <f t="shared" si="4"/>
        <v>0.85635964912280704</v>
      </c>
      <c r="M32" s="9">
        <f t="shared" si="5"/>
        <v>1.1450827390692533</v>
      </c>
      <c r="N32" s="9">
        <v>3053</v>
      </c>
      <c r="O32" s="9">
        <f t="shared" si="6"/>
        <v>7.5626213784630017E-3</v>
      </c>
      <c r="P32" s="9">
        <f>B32/N32</f>
        <v>11.666229937766131</v>
      </c>
      <c r="R32" s="9" t="s">
        <v>162</v>
      </c>
      <c r="S32" s="9">
        <v>1.1450827390692533</v>
      </c>
      <c r="T32" s="9">
        <f t="shared" si="7"/>
        <v>0.13547689559134293</v>
      </c>
      <c r="U32" s="9">
        <v>7.5626213784630017E-3</v>
      </c>
      <c r="V32" s="9">
        <f t="shared" si="8"/>
        <v>6</v>
      </c>
      <c r="W32" s="9">
        <f t="shared" si="9"/>
        <v>22</v>
      </c>
    </row>
    <row r="33" spans="1:23" x14ac:dyDescent="0.15">
      <c r="A33" s="9" t="s">
        <v>163</v>
      </c>
      <c r="B33" s="9">
        <v>173448</v>
      </c>
      <c r="C33" s="9">
        <f t="shared" si="0"/>
        <v>3.3700981701778335E-2</v>
      </c>
      <c r="D33" s="9">
        <v>63749150</v>
      </c>
      <c r="E33" s="9">
        <f t="shared" si="1"/>
        <v>6.5584557990480949E-2</v>
      </c>
      <c r="F33" s="9">
        <f t="shared" si="2"/>
        <v>0.51385543692571278</v>
      </c>
      <c r="G33" s="9">
        <v>-184774</v>
      </c>
      <c r="H33" s="9">
        <v>351308</v>
      </c>
      <c r="I33" s="9">
        <f t="shared" si="3"/>
        <v>0.4740398738428957</v>
      </c>
      <c r="J33" s="9">
        <v>351308</v>
      </c>
      <c r="K33" s="9">
        <v>358222</v>
      </c>
      <c r="L33" s="9">
        <f t="shared" si="4"/>
        <v>0.98069911954039679</v>
      </c>
      <c r="M33" s="9">
        <f t="shared" si="5"/>
        <v>0.50393757456409238</v>
      </c>
      <c r="N33" s="9">
        <v>22222</v>
      </c>
      <c r="O33" s="9">
        <f t="shared" si="6"/>
        <v>5.5046371527089688E-2</v>
      </c>
      <c r="P33" s="9">
        <f>B33/N33</f>
        <v>7.805238052380524</v>
      </c>
      <c r="R33" s="9" t="s">
        <v>163</v>
      </c>
      <c r="S33" s="9">
        <v>0.50393757456409238</v>
      </c>
      <c r="T33" s="9">
        <f t="shared" si="7"/>
        <v>-0.68530287857393091</v>
      </c>
      <c r="U33" s="9">
        <v>5.5046371527089688E-2</v>
      </c>
      <c r="V33" s="9">
        <f t="shared" si="8"/>
        <v>24</v>
      </c>
      <c r="W33" s="9">
        <f t="shared" si="9"/>
        <v>7</v>
      </c>
    </row>
    <row r="34" spans="1:23" x14ac:dyDescent="0.15">
      <c r="A34" s="9" t="s">
        <v>164</v>
      </c>
      <c r="B34" s="9">
        <v>242373</v>
      </c>
      <c r="C34" s="9">
        <f t="shared" si="0"/>
        <v>4.7093123230046587E-2</v>
      </c>
      <c r="D34" s="9">
        <v>52022009</v>
      </c>
      <c r="E34" s="9">
        <f t="shared" si="1"/>
        <v>5.3519779731052444E-2</v>
      </c>
      <c r="F34" s="9">
        <f t="shared" si="2"/>
        <v>0.87991997475884454</v>
      </c>
      <c r="G34" s="9">
        <v>-64934</v>
      </c>
      <c r="H34" s="9">
        <v>282122</v>
      </c>
      <c r="I34" s="9">
        <f t="shared" si="3"/>
        <v>0.76983716264594748</v>
      </c>
      <c r="J34" s="9">
        <v>282122</v>
      </c>
      <c r="K34" s="9">
        <v>307307</v>
      </c>
      <c r="L34" s="9">
        <f t="shared" si="4"/>
        <v>0.91804612325784962</v>
      </c>
      <c r="M34" s="9">
        <f t="shared" si="5"/>
        <v>0.80780712160450208</v>
      </c>
      <c r="N34" s="9">
        <v>45505</v>
      </c>
      <c r="O34" s="9">
        <f t="shared" si="6"/>
        <v>0.11272095834489319</v>
      </c>
      <c r="P34" s="9">
        <f>B34/N34</f>
        <v>5.3262938138666085</v>
      </c>
      <c r="R34" s="9" t="s">
        <v>164</v>
      </c>
      <c r="S34" s="9">
        <v>0.80780712160450208</v>
      </c>
      <c r="T34" s="9">
        <f t="shared" si="7"/>
        <v>-0.21343195984253729</v>
      </c>
      <c r="U34" s="9">
        <v>0.11272095834489319</v>
      </c>
      <c r="V34" s="9">
        <f t="shared" si="8"/>
        <v>16</v>
      </c>
      <c r="W34" s="9">
        <f t="shared" si="9"/>
        <v>2</v>
      </c>
    </row>
    <row r="35" spans="1:23" x14ac:dyDescent="0.15">
      <c r="A35" s="9" t="s">
        <v>165</v>
      </c>
      <c r="B35" s="9">
        <v>7925</v>
      </c>
      <c r="C35" s="9">
        <f t="shared" si="0"/>
        <v>1.5398291129709958E-3</v>
      </c>
      <c r="D35" s="9">
        <v>1517809</v>
      </c>
      <c r="E35" s="9">
        <f t="shared" si="1"/>
        <v>1.5615083868408268E-3</v>
      </c>
      <c r="F35" s="9">
        <f t="shared" si="2"/>
        <v>0.986116453774743</v>
      </c>
      <c r="G35" s="9">
        <v>0</v>
      </c>
      <c r="H35" s="9">
        <v>7925</v>
      </c>
      <c r="I35" s="9">
        <f t="shared" si="3"/>
        <v>1</v>
      </c>
      <c r="J35" s="9">
        <v>7925</v>
      </c>
      <c r="K35" s="9">
        <v>7925</v>
      </c>
      <c r="L35" s="9">
        <f t="shared" si="4"/>
        <v>1</v>
      </c>
      <c r="M35" s="9">
        <f t="shared" si="5"/>
        <v>0.986116453774743</v>
      </c>
      <c r="N35" s="9">
        <v>0</v>
      </c>
      <c r="O35" s="9">
        <f t="shared" si="6"/>
        <v>0</v>
      </c>
      <c r="R35" s="9" t="s">
        <v>165</v>
      </c>
      <c r="S35" s="9">
        <v>0.986116453774743</v>
      </c>
      <c r="T35" s="9">
        <f t="shared" si="7"/>
        <v>-1.3980824077001292E-2</v>
      </c>
      <c r="U35" s="9">
        <v>0</v>
      </c>
      <c r="V35" s="9">
        <f t="shared" si="8"/>
        <v>10</v>
      </c>
      <c r="W35" s="9">
        <f t="shared" si="9"/>
        <v>34</v>
      </c>
    </row>
    <row r="36" spans="1:23" x14ac:dyDescent="0.15">
      <c r="A36" s="9" t="s">
        <v>166</v>
      </c>
      <c r="B36" s="9">
        <v>20543</v>
      </c>
      <c r="C36" s="9">
        <f t="shared" si="0"/>
        <v>3.9915090811057626E-3</v>
      </c>
      <c r="D36" s="9">
        <v>3968019</v>
      </c>
      <c r="E36" s="9">
        <f t="shared" si="1"/>
        <v>4.0822626217420976E-3</v>
      </c>
      <c r="F36" s="9">
        <f t="shared" si="2"/>
        <v>0.97776881375711044</v>
      </c>
      <c r="G36" s="9">
        <v>-3816</v>
      </c>
      <c r="H36" s="9">
        <v>24121</v>
      </c>
      <c r="I36" s="9">
        <f t="shared" si="3"/>
        <v>0.84179760374777168</v>
      </c>
      <c r="J36" s="9">
        <v>24121</v>
      </c>
      <c r="K36" s="9">
        <v>24359</v>
      </c>
      <c r="L36" s="9">
        <f t="shared" si="4"/>
        <v>0.99022948396896426</v>
      </c>
      <c r="M36" s="9">
        <f t="shared" si="5"/>
        <v>0.96821550788764976</v>
      </c>
      <c r="N36" s="9">
        <v>100</v>
      </c>
      <c r="O36" s="9">
        <f t="shared" si="6"/>
        <v>2.4771114898339345E-4</v>
      </c>
      <c r="P36" s="9">
        <f>B36/N36</f>
        <v>205.43</v>
      </c>
      <c r="R36" s="9" t="s">
        <v>166</v>
      </c>
      <c r="S36" s="9">
        <v>0.96821550788764976</v>
      </c>
      <c r="T36" s="9">
        <f t="shared" si="7"/>
        <v>-3.2300584369071121E-2</v>
      </c>
      <c r="U36" s="9">
        <v>2.4771114898339345E-4</v>
      </c>
      <c r="V36" s="9">
        <f t="shared" si="8"/>
        <v>11</v>
      </c>
      <c r="W36" s="9">
        <f t="shared" si="9"/>
        <v>31</v>
      </c>
    </row>
    <row r="37" spans="1:23" x14ac:dyDescent="0.15">
      <c r="A37" s="9" t="s">
        <v>172</v>
      </c>
      <c r="B37" s="9">
        <v>5146675</v>
      </c>
      <c r="C37" s="9">
        <f>SUM(C3:C36)</f>
        <v>1</v>
      </c>
      <c r="D37" s="9">
        <v>972014632</v>
      </c>
      <c r="J37" s="9">
        <f>SUM(J3:J36)</f>
        <v>5452692</v>
      </c>
      <c r="K37" s="9">
        <f>SUM(K3:K36)</f>
        <v>7421379</v>
      </c>
      <c r="L37" s="9">
        <f>J37/K37</f>
        <v>0.73472760251160874</v>
      </c>
      <c r="N37" s="9">
        <f>SUM(N3:N36)</f>
        <v>403696</v>
      </c>
      <c r="P37" s="9">
        <f>B37/N37</f>
        <v>12.748887776941064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H1" zoomScaleNormal="100" workbookViewId="0">
      <selection activeCell="N17" sqref="N17"/>
    </sheetView>
  </sheetViews>
  <sheetFormatPr defaultRowHeight="13.5" x14ac:dyDescent="0.15"/>
  <cols>
    <col min="18" max="18" width="16" customWidth="1"/>
  </cols>
  <sheetData>
    <row r="1" spans="1:21" x14ac:dyDescent="0.15">
      <c r="A1" t="s">
        <v>244</v>
      </c>
      <c r="B1" t="s">
        <v>239</v>
      </c>
      <c r="D1" t="s">
        <v>247</v>
      </c>
      <c r="J1" t="s">
        <v>242</v>
      </c>
      <c r="N1" t="s">
        <v>285</v>
      </c>
      <c r="Q1" t="s">
        <v>266</v>
      </c>
    </row>
    <row r="2" spans="1:21" x14ac:dyDescent="0.15">
      <c r="B2" t="s">
        <v>240</v>
      </c>
      <c r="C2" t="s">
        <v>245</v>
      </c>
      <c r="D2" t="s">
        <v>240</v>
      </c>
      <c r="F2" t="s">
        <v>241</v>
      </c>
      <c r="G2" t="s">
        <v>249</v>
      </c>
      <c r="H2" t="s">
        <v>270</v>
      </c>
      <c r="K2" t="s">
        <v>260</v>
      </c>
      <c r="L2" t="s">
        <v>46</v>
      </c>
      <c r="N2" t="s">
        <v>246</v>
      </c>
      <c r="O2" t="s">
        <v>272</v>
      </c>
      <c r="Q2" t="s">
        <v>271</v>
      </c>
      <c r="R2" t="s">
        <v>246</v>
      </c>
      <c r="S2" t="s">
        <v>272</v>
      </c>
      <c r="U2" t="s">
        <v>261</v>
      </c>
    </row>
    <row r="3" spans="1:21" x14ac:dyDescent="0.15">
      <c r="A3" t="s">
        <v>109</v>
      </c>
      <c r="B3">
        <v>14617</v>
      </c>
      <c r="C3">
        <f>100*B3/$B$3</f>
        <v>100</v>
      </c>
      <c r="D3" s="9">
        <v>608993</v>
      </c>
      <c r="E3">
        <f>100*D3/$D$3</f>
        <v>100</v>
      </c>
      <c r="F3">
        <v>11.2</v>
      </c>
      <c r="G3" t="s">
        <v>250</v>
      </c>
      <c r="H3">
        <f>ROUND(100*D3/G3,0)</f>
        <v>673665</v>
      </c>
      <c r="I3">
        <f>100*H3/$H$3</f>
        <v>100</v>
      </c>
      <c r="J3">
        <v>47874</v>
      </c>
      <c r="K3">
        <f>ROUND(100*J3/G3,0)</f>
        <v>52958</v>
      </c>
      <c r="L3">
        <f>K3/H3</f>
        <v>7.8611772913837002E-2</v>
      </c>
      <c r="M3">
        <f>100*L3/$L$3</f>
        <v>100</v>
      </c>
      <c r="N3">
        <v>834889</v>
      </c>
      <c r="O3">
        <f>D3/N3</f>
        <v>0.72942990026219057</v>
      </c>
      <c r="Q3">
        <v>101718812</v>
      </c>
      <c r="R3">
        <v>121049000</v>
      </c>
      <c r="S3">
        <f>Q3/R3</f>
        <v>0.84031104759229736</v>
      </c>
      <c r="U3">
        <f>O3/S3</f>
        <v>0.86804749545087001</v>
      </c>
    </row>
    <row r="4" spans="1:21" x14ac:dyDescent="0.15">
      <c r="A4" t="s">
        <v>226</v>
      </c>
      <c r="B4">
        <v>14724</v>
      </c>
      <c r="C4">
        <f>100*B4/$B$3</f>
        <v>100.73202435520285</v>
      </c>
      <c r="D4" s="9">
        <v>657870</v>
      </c>
      <c r="E4">
        <f>100*D4/$D$3</f>
        <v>108.02587221856409</v>
      </c>
      <c r="F4">
        <v>8</v>
      </c>
      <c r="G4" t="s">
        <v>251</v>
      </c>
      <c r="H4">
        <f>ROUND(100*D4/G4,0)</f>
        <v>715854</v>
      </c>
      <c r="I4">
        <f>100*H4/$H$3</f>
        <v>106.26260826968894</v>
      </c>
      <c r="J4">
        <v>60986</v>
      </c>
      <c r="K4">
        <f>ROUND(100*J4/G4,0)</f>
        <v>66361</v>
      </c>
      <c r="L4">
        <f>K4/H4</f>
        <v>9.2701863787867364E-2</v>
      </c>
      <c r="M4">
        <f t="shared" ref="M4:M13" si="0">100*L4/$L$3</f>
        <v>117.92363961753401</v>
      </c>
      <c r="N4">
        <v>835521</v>
      </c>
      <c r="O4">
        <f>D4/N4</f>
        <v>0.78737697795746608</v>
      </c>
      <c r="Q4">
        <v>114839927</v>
      </c>
      <c r="R4">
        <v>122745000</v>
      </c>
      <c r="S4">
        <f t="shared" ref="S4:S13" si="1">Q4/R4</f>
        <v>0.93559759664344777</v>
      </c>
      <c r="U4">
        <f>O4/S4</f>
        <v>0.84157652903583935</v>
      </c>
    </row>
    <row r="5" spans="1:21" x14ac:dyDescent="0.15">
      <c r="A5" t="s">
        <v>69</v>
      </c>
      <c r="B5">
        <v>14407</v>
      </c>
      <c r="C5">
        <f t="shared" ref="C5:C13" si="2">100*B5/$B$3</f>
        <v>98.563316686050484</v>
      </c>
      <c r="D5" s="9">
        <v>787537</v>
      </c>
      <c r="E5">
        <f>100*D5/$D$3</f>
        <v>129.3179067739695</v>
      </c>
      <c r="F5">
        <v>19.7</v>
      </c>
      <c r="G5" t="s">
        <v>252</v>
      </c>
      <c r="H5">
        <f t="shared" ref="H5:H13" si="3">ROUND(100*D5/G5,0)</f>
        <v>795492</v>
      </c>
      <c r="I5">
        <f>100*H5/$H$3</f>
        <v>118.08421099507916</v>
      </c>
      <c r="J5">
        <v>79077</v>
      </c>
      <c r="K5">
        <f>ROUND(100*J5/G5,0)</f>
        <v>79876</v>
      </c>
      <c r="L5">
        <f>K5/H5</f>
        <v>0.10041081494219929</v>
      </c>
      <c r="M5">
        <f t="shared" si="0"/>
        <v>127.72999669178722</v>
      </c>
      <c r="N5">
        <v>830682</v>
      </c>
      <c r="O5">
        <f>D5/N5</f>
        <v>0.94806075008246238</v>
      </c>
      <c r="Q5">
        <v>140638104</v>
      </c>
      <c r="R5">
        <v>124101000</v>
      </c>
      <c r="S5">
        <f t="shared" si="1"/>
        <v>1.1332552034230183</v>
      </c>
      <c r="U5">
        <f>O5/S5</f>
        <v>0.83658186366038945</v>
      </c>
    </row>
    <row r="6" spans="1:21" x14ac:dyDescent="0.15">
      <c r="A6" t="s">
        <v>233</v>
      </c>
      <c r="B6">
        <v>13490</v>
      </c>
      <c r="C6">
        <f t="shared" si="2"/>
        <v>92.289799548470953</v>
      </c>
      <c r="D6" s="9">
        <v>824765</v>
      </c>
      <c r="E6">
        <f>100*D6/$D$3</f>
        <v>135.43094912420997</v>
      </c>
      <c r="F6">
        <v>4.7</v>
      </c>
      <c r="G6" t="s">
        <v>253</v>
      </c>
      <c r="H6">
        <f t="shared" si="3"/>
        <v>819032</v>
      </c>
      <c r="I6">
        <f>100*H6/$H$3</f>
        <v>121.57852938775207</v>
      </c>
      <c r="J6">
        <v>75971</v>
      </c>
      <c r="K6">
        <f>ROUND(100*J6/G6,0)</f>
        <v>75443</v>
      </c>
      <c r="L6">
        <f>K6/H6</f>
        <v>9.21123960968558E-2</v>
      </c>
      <c r="M6">
        <f t="shared" si="0"/>
        <v>117.17379303710176</v>
      </c>
      <c r="N6">
        <v>829439</v>
      </c>
      <c r="O6">
        <f>D6/N6</f>
        <v>0.99436486589128315</v>
      </c>
      <c r="Q6">
        <v>143325065</v>
      </c>
      <c r="R6">
        <v>125265000</v>
      </c>
      <c r="S6">
        <f t="shared" si="1"/>
        <v>1.1441748692771325</v>
      </c>
      <c r="U6">
        <f>O6/S6</f>
        <v>0.86906721392989827</v>
      </c>
    </row>
    <row r="7" spans="1:21" x14ac:dyDescent="0.15">
      <c r="A7" t="s">
        <v>234</v>
      </c>
      <c r="B7">
        <v>12777</v>
      </c>
      <c r="C7">
        <f t="shared" si="2"/>
        <v>87.411917630156665</v>
      </c>
      <c r="D7" s="9">
        <v>840577</v>
      </c>
      <c r="E7">
        <f>100*D7/$D$3</f>
        <v>138.02736648861318</v>
      </c>
      <c r="F7">
        <v>1.9</v>
      </c>
      <c r="G7" t="s">
        <v>254</v>
      </c>
      <c r="H7">
        <f t="shared" si="3"/>
        <v>831431</v>
      </c>
      <c r="I7">
        <f>100*H7/$H$3</f>
        <v>123.41905843408816</v>
      </c>
      <c r="J7">
        <v>76036</v>
      </c>
      <c r="K7">
        <f>ROUND(100*J7/G7,0)</f>
        <v>75209</v>
      </c>
      <c r="L7">
        <f>K7/H7</f>
        <v>9.0457295915115019E-2</v>
      </c>
      <c r="M7">
        <f t="shared" si="0"/>
        <v>115.06838296887337</v>
      </c>
      <c r="N7">
        <v>832113</v>
      </c>
      <c r="O7">
        <f>D7/N7</f>
        <v>1.0101716954307889</v>
      </c>
      <c r="Q7">
        <v>147743116</v>
      </c>
      <c r="R7">
        <v>126157000</v>
      </c>
      <c r="S7">
        <f t="shared" si="1"/>
        <v>1.1711051784680993</v>
      </c>
      <c r="U7">
        <f>O7/S7</f>
        <v>0.86257982118410192</v>
      </c>
    </row>
    <row r="8" spans="1:21" x14ac:dyDescent="0.15">
      <c r="A8" t="s">
        <v>235</v>
      </c>
      <c r="B8">
        <v>12601</v>
      </c>
      <c r="C8">
        <f t="shared" si="2"/>
        <v>86.207840186084695</v>
      </c>
      <c r="D8" s="9">
        <v>872219</v>
      </c>
      <c r="E8">
        <f>100*D8/$D$3</f>
        <v>143.22315691641776</v>
      </c>
      <c r="F8">
        <v>3.8</v>
      </c>
      <c r="G8" t="s">
        <v>255</v>
      </c>
      <c r="H8">
        <f t="shared" si="3"/>
        <v>851776</v>
      </c>
      <c r="I8">
        <f>100*H8/$H$3</f>
        <v>126.4391054901175</v>
      </c>
      <c r="J8">
        <v>83137</v>
      </c>
      <c r="K8">
        <f>ROUND(100*J8/G8,0)</f>
        <v>81188</v>
      </c>
      <c r="L8">
        <f>K8/H8</f>
        <v>9.531613945450447E-2</v>
      </c>
      <c r="M8">
        <f t="shared" si="0"/>
        <v>121.24919197405255</v>
      </c>
      <c r="N8">
        <v>830412</v>
      </c>
      <c r="O8">
        <f>D8/N8</f>
        <v>1.0503448890430291</v>
      </c>
      <c r="Q8">
        <v>143832551</v>
      </c>
      <c r="R8">
        <v>126667000</v>
      </c>
      <c r="S8">
        <f t="shared" si="1"/>
        <v>1.1355171512706546</v>
      </c>
      <c r="U8">
        <f>O8/S8</f>
        <v>0.92499253566331707</v>
      </c>
    </row>
    <row r="9" spans="1:21" x14ac:dyDescent="0.15">
      <c r="A9" t="s">
        <v>236</v>
      </c>
      <c r="B9">
        <v>11207</v>
      </c>
      <c r="C9">
        <f t="shared" si="2"/>
        <v>76.670999521105557</v>
      </c>
      <c r="D9" s="9">
        <v>791846</v>
      </c>
      <c r="E9">
        <f>100*D9/$D$3</f>
        <v>130.02546827303433</v>
      </c>
      <c r="F9">
        <v>-9.1999999999999993</v>
      </c>
      <c r="G9" t="s">
        <v>256</v>
      </c>
      <c r="H9">
        <f t="shared" si="3"/>
        <v>791055</v>
      </c>
      <c r="I9">
        <f>100*H9/$H$3</f>
        <v>117.42557502616286</v>
      </c>
      <c r="J9">
        <v>75337</v>
      </c>
      <c r="K9">
        <f>ROUND(100*J9/G9,0)</f>
        <v>75262</v>
      </c>
      <c r="L9">
        <f>K9/H9</f>
        <v>9.5141298645479766E-2</v>
      </c>
      <c r="M9">
        <f t="shared" si="0"/>
        <v>121.0267815098892</v>
      </c>
      <c r="N9">
        <v>820891</v>
      </c>
      <c r="O9">
        <f>D9/N9</f>
        <v>0.96461771416667985</v>
      </c>
      <c r="Q9">
        <v>135109295</v>
      </c>
      <c r="R9">
        <v>127486000</v>
      </c>
      <c r="S9">
        <f t="shared" si="1"/>
        <v>1.0597971149773309</v>
      </c>
      <c r="U9">
        <f>O9/S9</f>
        <v>0.91019092289877868</v>
      </c>
    </row>
    <row r="10" spans="1:21" x14ac:dyDescent="0.15">
      <c r="A10" t="s">
        <v>238</v>
      </c>
      <c r="B10">
        <v>10304</v>
      </c>
      <c r="C10">
        <f t="shared" si="2"/>
        <v>70.493261271122662</v>
      </c>
      <c r="D10" s="9">
        <v>750917</v>
      </c>
      <c r="E10">
        <f>100*D10/$D$3</f>
        <v>123.3047013676676</v>
      </c>
      <c r="F10">
        <v>-5.2</v>
      </c>
      <c r="G10" t="s">
        <v>257</v>
      </c>
      <c r="H10">
        <f t="shared" si="3"/>
        <v>750917</v>
      </c>
      <c r="I10">
        <f>100*H10/$H$3</f>
        <v>111.46742075066985</v>
      </c>
      <c r="J10">
        <v>78364</v>
      </c>
      <c r="K10">
        <f>ROUND(100*J10/G10,0)</f>
        <v>78364</v>
      </c>
      <c r="L10">
        <f>K10/H10</f>
        <v>0.10435773860493237</v>
      </c>
      <c r="M10">
        <f t="shared" si="0"/>
        <v>132.75077604383051</v>
      </c>
      <c r="N10">
        <v>815045</v>
      </c>
      <c r="O10">
        <f>D10/N10</f>
        <v>0.92131968173536427</v>
      </c>
      <c r="Q10">
        <v>133278631</v>
      </c>
      <c r="R10">
        <v>127787000</v>
      </c>
      <c r="S10">
        <f t="shared" si="1"/>
        <v>1.042974880073873</v>
      </c>
      <c r="U10">
        <f>O10/S10</f>
        <v>0.88335749914715878</v>
      </c>
    </row>
    <row r="11" spans="1:21" x14ac:dyDescent="0.15">
      <c r="A11" t="s">
        <v>237</v>
      </c>
      <c r="B11">
        <v>8992</v>
      </c>
      <c r="C11">
        <f t="shared" si="2"/>
        <v>61.517411233495245</v>
      </c>
      <c r="D11" s="9">
        <v>727585</v>
      </c>
      <c r="E11">
        <f>100*D11/$D$3</f>
        <v>119.47345864402382</v>
      </c>
      <c r="F11">
        <v>-3.1</v>
      </c>
      <c r="G11" t="s">
        <v>258</v>
      </c>
      <c r="H11">
        <f t="shared" si="3"/>
        <v>730507</v>
      </c>
      <c r="I11">
        <f>100*H11/$H$3</f>
        <v>108.43772498200144</v>
      </c>
      <c r="J11">
        <v>76950</v>
      </c>
      <c r="K11">
        <f>ROUND(100*J11/G11,0)</f>
        <v>77259</v>
      </c>
      <c r="L11">
        <f>K11/H11</f>
        <v>0.10576079353106815</v>
      </c>
      <c r="M11">
        <f t="shared" si="0"/>
        <v>134.53556587126971</v>
      </c>
      <c r="N11">
        <v>799981</v>
      </c>
      <c r="O11">
        <f>D11/N11</f>
        <v>0.90950285069270398</v>
      </c>
      <c r="Q11">
        <v>134705448</v>
      </c>
      <c r="R11">
        <v>128033000</v>
      </c>
      <c r="S11">
        <f t="shared" si="1"/>
        <v>1.0521150640850405</v>
      </c>
      <c r="U11">
        <f>O11/S11</f>
        <v>0.86445188529226358</v>
      </c>
    </row>
    <row r="12" spans="1:21" x14ac:dyDescent="0.15">
      <c r="A12" t="s">
        <v>243</v>
      </c>
      <c r="B12">
        <v>6400</v>
      </c>
      <c r="C12">
        <f t="shared" si="2"/>
        <v>43.784634329889855</v>
      </c>
      <c r="D12" s="9">
        <v>558915</v>
      </c>
      <c r="E12">
        <f>100*D12/$D$3</f>
        <v>91.776916976057194</v>
      </c>
      <c r="G12" t="s">
        <v>259</v>
      </c>
      <c r="H12">
        <f t="shared" si="3"/>
        <v>561724</v>
      </c>
      <c r="I12">
        <f>100*H12/$H$3</f>
        <v>83.383283976457136</v>
      </c>
      <c r="J12">
        <v>67490</v>
      </c>
      <c r="K12">
        <f>ROUND(100*J12/G12,0)</f>
        <v>67829</v>
      </c>
      <c r="L12">
        <f>K12/H12</f>
        <v>0.12075147225327741</v>
      </c>
      <c r="M12">
        <f t="shared" si="0"/>
        <v>153.60481996205317</v>
      </c>
      <c r="N12">
        <v>775871</v>
      </c>
      <c r="O12">
        <f>D12/N12</f>
        <v>0.72037104106223848</v>
      </c>
      <c r="Q12">
        <v>110489863</v>
      </c>
      <c r="R12">
        <v>127515000</v>
      </c>
      <c r="S12">
        <f t="shared" si="1"/>
        <v>0.86648522134650829</v>
      </c>
      <c r="U12">
        <f>O12/S12</f>
        <v>0.83137141097777756</v>
      </c>
    </row>
    <row r="13" spans="1:21" x14ac:dyDescent="0.15">
      <c r="A13" t="s">
        <v>39</v>
      </c>
      <c r="B13">
        <v>5886</v>
      </c>
      <c r="C13">
        <f t="shared" si="2"/>
        <v>40.268180885270574</v>
      </c>
      <c r="D13" s="9">
        <v>627745</v>
      </c>
      <c r="E13">
        <f>100*D13/$D$3</f>
        <v>103.0791815341063</v>
      </c>
      <c r="F13">
        <v>12.3</v>
      </c>
      <c r="G13" t="s">
        <v>255</v>
      </c>
      <c r="H13">
        <f t="shared" si="3"/>
        <v>613032</v>
      </c>
      <c r="I13">
        <f>100*H13/$H$3</f>
        <v>90.999532408541342</v>
      </c>
      <c r="J13">
        <v>72759</v>
      </c>
      <c r="K13">
        <f>ROUND(100*J13/G13,0)</f>
        <v>71054</v>
      </c>
      <c r="L13">
        <f>K13/H13</f>
        <v>0.1159058580954991</v>
      </c>
      <c r="M13">
        <f t="shared" si="0"/>
        <v>147.4408397105336</v>
      </c>
      <c r="N13">
        <v>763873</v>
      </c>
      <c r="O13">
        <f>D13/N13</f>
        <v>0.82179236600848571</v>
      </c>
      <c r="Q13">
        <v>127894888</v>
      </c>
      <c r="R13">
        <v>127083000</v>
      </c>
      <c r="S13">
        <f t="shared" si="1"/>
        <v>1.0063886436423439</v>
      </c>
      <c r="U13">
        <f>O13/S13</f>
        <v>0.8165755557755866</v>
      </c>
    </row>
    <row r="24" spans="3:3" x14ac:dyDescent="0.15">
      <c r="C24" s="10"/>
    </row>
    <row r="25" spans="3:3" x14ac:dyDescent="0.15">
      <c r="C25" s="10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大鳴門橋通行台数</vt:lpstr>
      <vt:lpstr>人口・県民経済</vt:lpstr>
      <vt:lpstr>年齢階級別人口移動</vt:lpstr>
      <vt:lpstr>就業者数</vt:lpstr>
      <vt:lpstr>S60産業連関表・国勢調査</vt:lpstr>
      <vt:lpstr>H7産業連関表・国勢調査</vt:lpstr>
      <vt:lpstr>H17産業連関表・国勢調査</vt:lpstr>
      <vt:lpstr>小売業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2015-08-20T05:19:19Z</dcterms:modified>
</cp:coreProperties>
</file>