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codeName="{AE6600E7-7A62-396C-DE95-9942FA9DD81E}"/>
  <workbookPr filterPrivacy="1" codeName="ThisWorkbook"/>
  <bookViews>
    <workbookView xWindow="-110" yWindow="-110" windowWidth="19420" windowHeight="10420" tabRatio="823" firstSheet="1" activeTab="1"/>
  </bookViews>
  <sheets>
    <sheet name="集計1" sheetId="128" state="hidden" r:id="rId1"/>
    <sheet name="目次" sheetId="225" r:id="rId2"/>
    <sheet name="ｼｰﾄ0" sheetId="192" r:id="rId3"/>
    <sheet name="ｼｰﾄ1" sheetId="216" r:id="rId4"/>
    <sheet name="ｼｰﾄ2" sheetId="218" r:id="rId5"/>
    <sheet name="ｼｰﾄ3" sheetId="221" r:id="rId6"/>
    <sheet name="ｼｰﾄ4" sheetId="126" r:id="rId7"/>
    <sheet name="ｼｰﾄ5" sheetId="57" r:id="rId8"/>
    <sheet name="ｼｰﾄ6" sheetId="207" r:id="rId9"/>
    <sheet name="Sheet1" sheetId="228" state="hidden" r:id="rId10"/>
  </sheets>
  <definedNames>
    <definedName name="_xlnm.Print_Area" localSheetId="7">ｼｰﾄ5!$B$1:$I$68</definedName>
    <definedName name="_xlnm._FilterDatabase" localSheetId="0" hidden="1">#REF!</definedName>
    <definedName name="_xlnm.Print_Area" localSheetId="0">集計1!$A$1:$AM$20</definedName>
    <definedName name="_xlnm.Print_Area" localSheetId="2">ｼｰﾄ0!$B$1:$D$5</definedName>
    <definedName name="_xlnm.Print_Area" localSheetId="8">ｼｰﾄ6!$B$1:$S$72</definedName>
    <definedName name="_xlnm.Print_Area" localSheetId="3">ｼｰﾄ1!$B$1:$F$28</definedName>
    <definedName name="_xlnm.Print_Area" localSheetId="5">ｼｰﾄ3!$A$1:$L$71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<sst xmlns="http://schemas.openxmlformats.org/spreadsheetml/2006/main" xmlns:r="http://schemas.openxmlformats.org/officeDocument/2006/relationships" count="351" uniqueCount="351">
  <si>
    <t>2cm/年
以上</t>
  </si>
  <si>
    <t>都道府県</t>
    <rPh sb="0" eb="4">
      <t>トドウフケン</t>
    </rPh>
    <phoneticPr fontId="24"/>
  </si>
  <si>
    <t>地　　盤　　沈　　下　　の　　状　　況</t>
    <rPh sb="0" eb="1">
      <t>チ</t>
    </rPh>
    <rPh sb="3" eb="4">
      <t>バン</t>
    </rPh>
    <rPh sb="6" eb="7">
      <t>チン</t>
    </rPh>
    <rPh sb="9" eb="10">
      <t>モト</t>
    </rPh>
    <rPh sb="15" eb="16">
      <t>ジョウ</t>
    </rPh>
    <rPh sb="18" eb="19">
      <t>キョウ</t>
    </rPh>
    <phoneticPr fontId="24"/>
  </si>
  <si>
    <t>観測井戸数（本）</t>
    <rPh sb="0" eb="2">
      <t>カンソク</t>
    </rPh>
    <rPh sb="2" eb="4">
      <t>イド</t>
    </rPh>
    <rPh sb="4" eb="5">
      <t>スウ</t>
    </rPh>
    <rPh sb="6" eb="7">
      <t>ホン</t>
    </rPh>
    <phoneticPr fontId="24"/>
  </si>
  <si>
    <t>□ ◇</t>
  </si>
  <si>
    <t>工業用水法第９条に基づく届出書受理状況</t>
  </si>
  <si>
    <t>工業用水法第５条第２項の適用状況</t>
  </si>
  <si>
    <t>工業用</t>
  </si>
  <si>
    <t>地域名</t>
    <rPh sb="0" eb="2">
      <t>チイキ</t>
    </rPh>
    <rPh sb="2" eb="3">
      <t>メイ</t>
    </rPh>
    <phoneticPr fontId="24"/>
  </si>
  <si>
    <t>現在までに
沈下が認め
られた地域
の面積(㎢)</t>
    <rPh sb="0" eb="2">
      <t>ゲンザイ</t>
    </rPh>
    <rPh sb="6" eb="8">
      <t>チンカ</t>
    </rPh>
    <rPh sb="9" eb="10">
      <t>ミト</t>
    </rPh>
    <rPh sb="15" eb="17">
      <t>チイキ</t>
    </rPh>
    <rPh sb="19" eb="21">
      <t>メンセキ</t>
    </rPh>
    <phoneticPr fontId="24"/>
  </si>
  <si>
    <t>５－16．</t>
  </si>
  <si>
    <t xml:space="preserve"> 地下水の塩水化</t>
    <rPh sb="7" eb="8">
      <t>カ</t>
    </rPh>
    <phoneticPr fontId="24"/>
  </si>
  <si>
    <t>６　地域別、用途別、井戸本数及び地下水採取量経年変化</t>
    <rPh sb="2" eb="4">
      <t>チイキ</t>
    </rPh>
    <rPh sb="4" eb="5">
      <t>ベツ</t>
    </rPh>
    <rPh sb="19" eb="21">
      <t>サイシュ</t>
    </rPh>
    <phoneticPr fontId="24"/>
  </si>
  <si>
    <t>所在地</t>
  </si>
  <si>
    <t>洪水・高潮の危険性大</t>
  </si>
  <si>
    <t>一般施設</t>
    <rPh sb="0" eb="2">
      <t>イッパン</t>
    </rPh>
    <rPh sb="2" eb="4">
      <t>シセツ</t>
    </rPh>
    <phoneticPr fontId="24"/>
  </si>
  <si>
    <t>５年間累計沈下量</t>
    <rPh sb="1" eb="3">
      <t>ネンカン</t>
    </rPh>
    <rPh sb="3" eb="5">
      <t>ルイケイ</t>
    </rPh>
    <rPh sb="5" eb="7">
      <t>チンカ</t>
    </rPh>
    <rPh sb="7" eb="8">
      <t>リョウ</t>
    </rPh>
    <phoneticPr fontId="24"/>
  </si>
  <si>
    <t>公共施設</t>
    <rPh sb="0" eb="2">
      <t>コウキョウ</t>
    </rPh>
    <rPh sb="2" eb="4">
      <t>シセツ</t>
    </rPh>
    <phoneticPr fontId="24"/>
  </si>
  <si>
    <t>3cm/年
以上</t>
  </si>
  <si>
    <t>1cm/年
以上</t>
  </si>
  <si>
    <t>５－７．</t>
  </si>
  <si>
    <t xml:space="preserve"> 建築物の破損または脆弱化</t>
    <rPh sb="5" eb="7">
      <t>ハソン</t>
    </rPh>
    <phoneticPr fontId="24"/>
  </si>
  <si>
    <t>地下
水位
のみ</t>
    <rPh sb="0" eb="2">
      <t>チカ</t>
    </rPh>
    <rPh sb="3" eb="5">
      <t>スイイ</t>
    </rPh>
    <phoneticPr fontId="24"/>
  </si>
  <si>
    <t>平成26年度</t>
  </si>
  <si>
    <t>平成25年度</t>
  </si>
  <si>
    <t>区分</t>
    <rPh sb="0" eb="2">
      <t>クブン</t>
    </rPh>
    <phoneticPr fontId="24"/>
  </si>
  <si>
    <t>井戸等の抜け上がり</t>
  </si>
  <si>
    <t>水準測量
（一級・二級）</t>
    <rPh sb="0" eb="2">
      <t>スイジュン</t>
    </rPh>
    <rPh sb="2" eb="4">
      <t>ソクリョウ</t>
    </rPh>
    <rPh sb="6" eb="8">
      <t>イッキュウ</t>
    </rPh>
    <rPh sb="9" eb="10">
      <t>ニ</t>
    </rPh>
    <rPh sb="10" eb="11">
      <t>キュウ</t>
    </rPh>
    <phoneticPr fontId="39"/>
  </si>
  <si>
    <t>地　域</t>
    <rPh sb="0" eb="1">
      <t>チ</t>
    </rPh>
    <rPh sb="2" eb="3">
      <t>イキ</t>
    </rPh>
    <phoneticPr fontId="24"/>
  </si>
  <si>
    <t>埋設物の破損</t>
  </si>
  <si>
    <t>水位の説明：地下水位は井戸天端から地下水面までの距離　数値は年間の平均値</t>
  </si>
  <si>
    <t xml:space="preserve"> 港湾・海岸施 設の沈下　　　　　　</t>
  </si>
  <si>
    <t>堤防・護岸等の沈下</t>
  </si>
  <si>
    <t>規制地域</t>
    <rPh sb="0" eb="4">
      <t>キセイチイキ</t>
    </rPh>
    <phoneticPr fontId="24"/>
  </si>
  <si>
    <t>地方の規制等</t>
    <rPh sb="3" eb="5">
      <t>キセイ</t>
    </rPh>
    <phoneticPr fontId="24"/>
  </si>
  <si>
    <t xml:space="preserve">
</t>
  </si>
  <si>
    <t>：ピンク色の項目群が調査依頼の対象外としました。</t>
    <rPh sb="4" eb="5">
      <t>イロ</t>
    </rPh>
    <rPh sb="6" eb="8">
      <t>コウモク</t>
    </rPh>
    <rPh sb="8" eb="9">
      <t>グン</t>
    </rPh>
    <rPh sb="10" eb="12">
      <t>チョウサ</t>
    </rPh>
    <rPh sb="12" eb="14">
      <t>イライ</t>
    </rPh>
    <rPh sb="15" eb="18">
      <t>タイショウガイ</t>
    </rPh>
    <phoneticPr fontId="24"/>
  </si>
  <si>
    <t>観測井戸数合計
（本）</t>
    <rPh sb="0" eb="2">
      <t>カンソク</t>
    </rPh>
    <rPh sb="2" eb="4">
      <t>イド</t>
    </rPh>
    <rPh sb="4" eb="5">
      <t>スウ</t>
    </rPh>
    <rPh sb="5" eb="7">
      <t>ゴウケイ</t>
    </rPh>
    <rPh sb="9" eb="10">
      <t>ホン</t>
    </rPh>
    <phoneticPr fontId="24"/>
  </si>
  <si>
    <t>４　水位低下等による被害の状況</t>
    <rPh sb="2" eb="4">
      <t>スイイ</t>
    </rPh>
    <rPh sb="4" eb="7">
      <t>テイカトウ</t>
    </rPh>
    <rPh sb="10" eb="12">
      <t>ヒガイ</t>
    </rPh>
    <rPh sb="13" eb="15">
      <t>ジョウキョウ</t>
    </rPh>
    <phoneticPr fontId="24"/>
  </si>
  <si>
    <t>上水道用</t>
  </si>
  <si>
    <t>■ □ ◇</t>
  </si>
  <si>
    <t>ゼロメートル地帯面積(㎢)</t>
  </si>
  <si>
    <t>港湾・海岸施設の沈下　　　　　　</t>
  </si>
  <si>
    <t>ビル用水法第６条第３項に基づく届出書受理状況</t>
  </si>
  <si>
    <t>公　共　施　設</t>
    <rPh sb="0" eb="1">
      <t>コウ</t>
    </rPh>
    <rPh sb="2" eb="3">
      <t>トモ</t>
    </rPh>
    <rPh sb="4" eb="5">
      <t>シ</t>
    </rPh>
    <rPh sb="6" eb="7">
      <t>セツ</t>
    </rPh>
    <phoneticPr fontId="24"/>
  </si>
  <si>
    <t>建築物用</t>
  </si>
  <si>
    <t>観測機関
（事業主体）</t>
    <rPh sb="0" eb="2">
      <t>カンソク</t>
    </rPh>
    <rPh sb="2" eb="4">
      <t>キカン</t>
    </rPh>
    <phoneticPr fontId="39"/>
  </si>
  <si>
    <t>・△△の調査は隔年で行っている。</t>
  </si>
  <si>
    <t>測量距離
（㎞）</t>
    <rPh sb="0" eb="2">
      <t>ソクリョウ</t>
    </rPh>
    <rPh sb="2" eb="4">
      <t>キョリ</t>
    </rPh>
    <phoneticPr fontId="39"/>
  </si>
  <si>
    <t>千㎥/日</t>
    <rPh sb="0" eb="1">
      <t>セン</t>
    </rPh>
    <rPh sb="3" eb="4">
      <t>ヒ</t>
    </rPh>
    <phoneticPr fontId="24"/>
  </si>
  <si>
    <t>測量基準日</t>
    <rPh sb="0" eb="2">
      <t>ソクリョウ</t>
    </rPh>
    <rPh sb="2" eb="5">
      <t>キジュンビ</t>
    </rPh>
    <phoneticPr fontId="39"/>
  </si>
  <si>
    <t>測量面積
（㎢）</t>
    <rPh sb="0" eb="2">
      <t>ソクリョウ</t>
    </rPh>
    <rPh sb="2" eb="4">
      <t>メンセキ</t>
    </rPh>
    <phoneticPr fontId="39"/>
  </si>
  <si>
    <t>地下水の類別</t>
  </si>
  <si>
    <t>水準点数
（点）</t>
    <rPh sb="0" eb="2">
      <t>スイジュン</t>
    </rPh>
    <rPh sb="2" eb="4">
      <t>テンスウ</t>
    </rPh>
    <phoneticPr fontId="39"/>
  </si>
  <si>
    <t>水位</t>
    <rPh sb="0" eb="2">
      <t>スイイ</t>
    </rPh>
    <phoneticPr fontId="24"/>
  </si>
  <si>
    <t>観測井標高(T.P.m)</t>
  </si>
  <si>
    <t>4cm/年
以上</t>
  </si>
  <si>
    <t>間接被害</t>
  </si>
  <si>
    <t>その他</t>
    <rPh sb="2" eb="3">
      <t>タ</t>
    </rPh>
    <phoneticPr fontId="24"/>
  </si>
  <si>
    <t>被害に対する対策状況</t>
    <rPh sb="0" eb="2">
      <t>ヒガイ</t>
    </rPh>
    <rPh sb="3" eb="4">
      <t>タイ</t>
    </rPh>
    <rPh sb="6" eb="8">
      <t>タイサク</t>
    </rPh>
    <rPh sb="8" eb="10">
      <t>ジョウキョウ</t>
    </rPh>
    <phoneticPr fontId="24"/>
  </si>
  <si>
    <t>６－４．</t>
  </si>
  <si>
    <t>二級水準測量</t>
  </si>
  <si>
    <t>道路・橋梁等の沈下・破損</t>
    <rPh sb="7" eb="9">
      <t>チンカ</t>
    </rPh>
    <phoneticPr fontId="24"/>
  </si>
  <si>
    <t>地域内での水準点の
累計沈下量</t>
  </si>
  <si>
    <t>直近の測量による水準点の
１年間沈下量</t>
    <rPh sb="0" eb="2">
      <t>チョッキン</t>
    </rPh>
    <rPh sb="3" eb="5">
      <t>ソクリョウ</t>
    </rPh>
    <rPh sb="8" eb="11">
      <t>スイジュンテン</t>
    </rPh>
    <rPh sb="14" eb="16">
      <t>ネンカン</t>
    </rPh>
    <rPh sb="16" eb="18">
      <t>チンカ</t>
    </rPh>
    <rPh sb="18" eb="19">
      <t>リョウ</t>
    </rPh>
    <phoneticPr fontId="24"/>
  </si>
  <si>
    <t>９．</t>
  </si>
  <si>
    <t>農業用水路の沈下・破損</t>
    <rPh sb="6" eb="8">
      <t>チンカ</t>
    </rPh>
    <phoneticPr fontId="24"/>
  </si>
  <si>
    <t>地域名</t>
    <rPh sb="0" eb="2">
      <t>チイキ</t>
    </rPh>
    <rPh sb="2" eb="3">
      <t>メイ</t>
    </rPh>
    <phoneticPr fontId="39"/>
  </si>
  <si>
    <t>管内市町村</t>
    <rPh sb="0" eb="2">
      <t>カンナイ</t>
    </rPh>
    <rPh sb="2" eb="5">
      <t>シチョウソン</t>
    </rPh>
    <phoneticPr fontId="39"/>
  </si>
  <si>
    <t>直　　接　　被　　害</t>
  </si>
  <si>
    <t>合　　　計</t>
    <rPh sb="0" eb="1">
      <t>ゴウ</t>
    </rPh>
    <rPh sb="4" eb="5">
      <t>ケイ</t>
    </rPh>
    <phoneticPr fontId="39"/>
  </si>
  <si>
    <t>地下水の塩水化</t>
    <rPh sb="6" eb="7">
      <t>カ</t>
    </rPh>
    <phoneticPr fontId="24"/>
  </si>
  <si>
    <t>０－２．</t>
  </si>
  <si>
    <t>自治体
（都道府県・指定都市）</t>
  </si>
  <si>
    <t xml:space="preserve">
シート２で入力された内容がコピーされます。</t>
  </si>
  <si>
    <t>建築物の破損または脆弱化</t>
    <rPh sb="4" eb="6">
      <t>ハソン</t>
    </rPh>
    <phoneticPr fontId="24"/>
  </si>
  <si>
    <t>ビル用水法第４条第１項の許可状況</t>
    <rPh sb="2" eb="3">
      <t>ヨウ</t>
    </rPh>
    <rPh sb="4" eb="5">
      <t>ホウ</t>
    </rPh>
    <rPh sb="5" eb="6">
      <t>ダイ</t>
    </rPh>
    <phoneticPr fontId="24"/>
  </si>
  <si>
    <t>■ □</t>
  </si>
  <si>
    <t>直接被害</t>
  </si>
  <si>
    <t xml:space="preserve"> 洪水・高潮の危険性大</t>
  </si>
  <si>
    <t>地域内での水準点の直近５年間の
累計沈下量</t>
    <rPh sb="9" eb="11">
      <t>チョッキン</t>
    </rPh>
    <rPh sb="16" eb="18">
      <t>ルイケイ</t>
    </rPh>
    <rPh sb="18" eb="21">
      <t>チンカリョウ</t>
    </rPh>
    <phoneticPr fontId="24"/>
  </si>
  <si>
    <t>地盤環境に係る情報システムの整備状況</t>
  </si>
  <si>
    <t>地域名</t>
    <rPh sb="0" eb="3">
      <t>チイキメイ</t>
    </rPh>
    <phoneticPr fontId="24"/>
  </si>
  <si>
    <t>排水不良</t>
  </si>
  <si>
    <t xml:space="preserve"> </t>
  </si>
  <si>
    <t>ストレーナー位置
（地表面下深さ）</t>
  </si>
  <si>
    <t>所轄機関</t>
  </si>
  <si>
    <t>５－13．</t>
  </si>
  <si>
    <t>既往最低水位</t>
  </si>
  <si>
    <t>(m)</t>
  </si>
  <si>
    <t xml:space="preserve"> 排水不良</t>
  </si>
  <si>
    <t>番号</t>
    <rPh sb="0" eb="2">
      <t>バンゴウ</t>
    </rPh>
    <phoneticPr fontId="24"/>
  </si>
  <si>
    <t>平成24年度</t>
  </si>
  <si>
    <t>地盤沈下監視体制（水準測量）</t>
  </si>
  <si>
    <t>一級水準測量</t>
  </si>
  <si>
    <t>□</t>
  </si>
  <si>
    <t>３－１．</t>
  </si>
  <si>
    <t>水準点番号</t>
  </si>
  <si>
    <t>沈下量(cm)</t>
  </si>
  <si>
    <t>観測井名称</t>
  </si>
  <si>
    <t>◆ □ ◇</t>
  </si>
  <si>
    <t>平成27年度</t>
  </si>
  <si>
    <t>平成29年度</t>
  </si>
  <si>
    <t>平成28年度</t>
  </si>
  <si>
    <t>地域名（○○平野、△△盆地など）</t>
    <rPh sb="0" eb="3">
      <t>チイキメイ</t>
    </rPh>
    <rPh sb="6" eb="8">
      <t>ヘイヤ</t>
    </rPh>
    <rPh sb="11" eb="13">
      <t>ボンチ</t>
    </rPh>
    <phoneticPr fontId="24"/>
  </si>
  <si>
    <t>本</t>
  </si>
  <si>
    <t>用　途</t>
  </si>
  <si>
    <t>井戸
本数</t>
  </si>
  <si>
    <t>百万
㎥/年</t>
  </si>
  <si>
    <t>１－１．</t>
  </si>
  <si>
    <t>１－２．</t>
  </si>
  <si>
    <t>５－15．</t>
  </si>
  <si>
    <t>１－３．</t>
  </si>
  <si>
    <t>左記の市区町村の沈下総面積(㎢)
（小数第１位まで記入してください。）</t>
    <rPh sb="0" eb="2">
      <t>サキ</t>
    </rPh>
    <rPh sb="3" eb="4">
      <t>シ</t>
    </rPh>
    <rPh sb="4" eb="5">
      <t>ク</t>
    </rPh>
    <rPh sb="5" eb="6">
      <t>チョウ</t>
    </rPh>
    <rPh sb="6" eb="7">
      <t>ムラ</t>
    </rPh>
    <rPh sb="8" eb="10">
      <t>チンカ</t>
    </rPh>
    <rPh sb="10" eb="11">
      <t>ソウ</t>
    </rPh>
    <phoneticPr fontId="24"/>
  </si>
  <si>
    <t>設置年度</t>
    <rPh sb="2" eb="3">
      <t>ネン</t>
    </rPh>
    <rPh sb="3" eb="4">
      <t>ド</t>
    </rPh>
    <phoneticPr fontId="24"/>
  </si>
  <si>
    <t>地盤沈下地域の面積</t>
  </si>
  <si>
    <t>例：　消雪用、融雪用、養魚用、温泉などを含む</t>
    <rPh sb="15" eb="17">
      <t>オンセン</t>
    </rPh>
    <phoneticPr fontId="24"/>
  </si>
  <si>
    <t>１－４．</t>
  </si>
  <si>
    <t>水位低下等による被害の状況</t>
  </si>
  <si>
    <t>６．</t>
  </si>
  <si>
    <t>２－１．</t>
  </si>
  <si>
    <r>
      <t>左記市区町村</t>
    </r>
    <r>
      <rPr>
        <b/>
        <sz val="9"/>
        <color rgb="FF000000"/>
        <rFont val="メイリオ"/>
      </rPr>
      <t>※１</t>
    </r>
    <r>
      <rPr>
        <sz val="9"/>
        <color rgb="FF000000"/>
        <rFont val="メイリオ"/>
      </rPr>
      <t>が
地盤沈下防止等対策要綱の
地域の場合</t>
    </r>
    <rPh sb="23" eb="25">
      <t>チイキ</t>
    </rPh>
    <rPh sb="26" eb="28">
      <t>バアイ</t>
    </rPh>
    <phoneticPr fontId="24"/>
  </si>
  <si>
    <t>関連制度の種類</t>
  </si>
  <si>
    <t>３－２．</t>
  </si>
  <si>
    <t>関連制度の経緯及び改定等の内容</t>
  </si>
  <si>
    <t>徳島平野</t>
  </si>
  <si>
    <t>３－３．</t>
  </si>
  <si>
    <t>関連制度の内容（法律）</t>
  </si>
  <si>
    <r>
      <t>左記市区町村</t>
    </r>
    <r>
      <rPr>
        <b/>
        <sz val="9"/>
        <color rgb="FF000000"/>
        <rFont val="メイリオ"/>
      </rPr>
      <t>※１</t>
    </r>
    <r>
      <rPr>
        <sz val="9"/>
        <color rgb="FF000000"/>
        <rFont val="メイリオ"/>
      </rPr>
      <t>に関わる</t>
    </r>
    <r>
      <rPr>
        <b/>
        <sz val="9"/>
        <color rgb="FF000000"/>
        <rFont val="メイリオ"/>
      </rPr>
      <t xml:space="preserve">
</t>
    </r>
    <r>
      <rPr>
        <sz val="9"/>
        <color rgb="FF000000"/>
        <rFont val="メイリオ"/>
      </rPr>
      <t>条例等</t>
    </r>
    <rPh sb="0" eb="2">
      <t>サキ</t>
    </rPh>
    <rPh sb="2" eb="4">
      <t>シク</t>
    </rPh>
    <rPh sb="4" eb="6">
      <t>チョウソン</t>
    </rPh>
    <rPh sb="9" eb="10">
      <t>カカ</t>
    </rPh>
    <rPh sb="13" eb="16">
      <t>ジョウレイトウ</t>
    </rPh>
    <phoneticPr fontId="24"/>
  </si>
  <si>
    <t>３－４．</t>
  </si>
  <si>
    <t>関連制度の内容（条例）</t>
  </si>
  <si>
    <t>３－５．</t>
  </si>
  <si>
    <t>関連制度の内容（要綱）</t>
  </si>
  <si>
    <t>３－６．</t>
  </si>
  <si>
    <t>関連制度の内容（その他）</t>
  </si>
  <si>
    <t>４－１．</t>
  </si>
  <si>
    <t>地下水採取量の用途別削減量</t>
  </si>
  <si>
    <t>４－２．</t>
  </si>
  <si>
    <t>アンケート</t>
  </si>
  <si>
    <t>合理化施策による地下水採取削減量</t>
  </si>
  <si>
    <t>１５．</t>
  </si>
  <si>
    <t>４－３．</t>
  </si>
  <si>
    <t>代替水対策による地下水採取削減量</t>
  </si>
  <si>
    <t>累計沈下量</t>
    <rPh sb="0" eb="2">
      <t>ルイケイ</t>
    </rPh>
    <rPh sb="2" eb="4">
      <t>チンカ</t>
    </rPh>
    <rPh sb="4" eb="5">
      <t>リョウ</t>
    </rPh>
    <phoneticPr fontId="24"/>
  </si>
  <si>
    <t>４－４．</t>
  </si>
  <si>
    <t>地盤沈下対策事業及び調査事業費の推移</t>
  </si>
  <si>
    <t>４－５．</t>
  </si>
  <si>
    <t>地盤沈下対策事業（代替水事業）の内容</t>
  </si>
  <si>
    <t>４－６．</t>
  </si>
  <si>
    <t>５－６．</t>
  </si>
  <si>
    <t>地盤沈下対策事業（防災事業等）の内容</t>
  </si>
  <si>
    <t>※令和３年度末時点の観測井戸数を記入して下さい</t>
    <rPh sb="6" eb="7">
      <t>マツ</t>
    </rPh>
    <rPh sb="7" eb="9">
      <t>ジテン</t>
    </rPh>
    <rPh sb="10" eb="12">
      <t>カンソク</t>
    </rPh>
    <rPh sb="12" eb="14">
      <t>イド</t>
    </rPh>
    <rPh sb="14" eb="15">
      <t>スウ</t>
    </rPh>
    <phoneticPr fontId="39"/>
  </si>
  <si>
    <t>観測井所在地</t>
  </si>
  <si>
    <t>３．関連制度の状況</t>
    <rPh sb="2" eb="4">
      <t>カンレン</t>
    </rPh>
    <rPh sb="4" eb="6">
      <t>セイド</t>
    </rPh>
    <rPh sb="7" eb="9">
      <t>ジョウキョウ</t>
    </rPh>
    <phoneticPr fontId="24"/>
  </si>
  <si>
    <t>４－７．</t>
  </si>
  <si>
    <t>調査等事業の内容</t>
  </si>
  <si>
    <t>４－８．</t>
  </si>
  <si>
    <t>地下水・地盤環境保全施策の組織</t>
  </si>
  <si>
    <t>５－11．</t>
  </si>
  <si>
    <t>５．用水二法の施行状況</t>
    <rPh sb="2" eb="4">
      <t>ヨウスイ</t>
    </rPh>
    <rPh sb="4" eb="5">
      <t>ニ</t>
    </rPh>
    <rPh sb="5" eb="6">
      <t>ホウ</t>
    </rPh>
    <rPh sb="7" eb="9">
      <t>セコウ</t>
    </rPh>
    <rPh sb="9" eb="11">
      <t>ジョウキョウ</t>
    </rPh>
    <phoneticPr fontId="24"/>
  </si>
  <si>
    <t>地域
合計</t>
    <rPh sb="0" eb="2">
      <t>チイキ</t>
    </rPh>
    <rPh sb="3" eb="5">
      <t>ゴウケイ</t>
    </rPh>
    <phoneticPr fontId="24"/>
  </si>
  <si>
    <t>ビル用水法第４条第３項の適用状況</t>
    <rPh sb="2" eb="3">
      <t>ヨウ</t>
    </rPh>
    <rPh sb="4" eb="5">
      <t>ホウ</t>
    </rPh>
    <rPh sb="5" eb="6">
      <t>ダイ</t>
    </rPh>
    <phoneticPr fontId="24"/>
  </si>
  <si>
    <t>工業用水法第３条第１項及び第７条第１項の許可状況</t>
  </si>
  <si>
    <t>④　計</t>
    <rPh sb="2" eb="3">
      <t>ケイ</t>
    </rPh>
    <phoneticPr fontId="24"/>
  </si>
  <si>
    <t>６．地下水の利用状況</t>
    <rPh sb="2" eb="5">
      <t>チカスイ</t>
    </rPh>
    <rPh sb="6" eb="8">
      <t>リヨウ</t>
    </rPh>
    <rPh sb="8" eb="10">
      <t>ジョウキョウ</t>
    </rPh>
    <phoneticPr fontId="24"/>
  </si>
  <si>
    <t>５－２．</t>
  </si>
  <si>
    <t>４．</t>
  </si>
  <si>
    <t>工業用水法第６条第３項に基づく届出書受理状況</t>
  </si>
  <si>
    <t>５－５．</t>
  </si>
  <si>
    <t>５－８．</t>
  </si>
  <si>
    <t>４．地下水・地盤沈下対策の状況</t>
    <rPh sb="2" eb="5">
      <t>チカスイ</t>
    </rPh>
    <rPh sb="6" eb="8">
      <t>ジバン</t>
    </rPh>
    <rPh sb="8" eb="10">
      <t>チンカ</t>
    </rPh>
    <rPh sb="10" eb="12">
      <t>タイサク</t>
    </rPh>
    <rPh sb="13" eb="15">
      <t>ジョウキョウ</t>
    </rPh>
    <phoneticPr fontId="24"/>
  </si>
  <si>
    <t>５－９．</t>
  </si>
  <si>
    <t>５－10．</t>
  </si>
  <si>
    <t>５－12．</t>
  </si>
  <si>
    <t>５－14．</t>
  </si>
  <si>
    <t>鳴門市〔大津西部〕</t>
  </si>
  <si>
    <t>被　害　別　対　策　状　況</t>
    <rPh sb="0" eb="1">
      <t>ヒ</t>
    </rPh>
    <rPh sb="2" eb="3">
      <t>ガイ</t>
    </rPh>
    <rPh sb="4" eb="5">
      <t>ベツ</t>
    </rPh>
    <rPh sb="6" eb="7">
      <t>タイ</t>
    </rPh>
    <rPh sb="8" eb="9">
      <t>サク</t>
    </rPh>
    <rPh sb="10" eb="11">
      <t>ジョウ</t>
    </rPh>
    <rPh sb="12" eb="13">
      <t>キョウ</t>
    </rPh>
    <phoneticPr fontId="24"/>
  </si>
  <si>
    <t>６－１．</t>
  </si>
  <si>
    <t>地区別、用途別、井戸本数及び地下水採取量経年変化</t>
  </si>
  <si>
    <t>６－２．</t>
  </si>
  <si>
    <t>地下水採取量等の調査の内容</t>
  </si>
  <si>
    <t>③直近の測量による年間
沈下量が最大の水準点</t>
    <rPh sb="1" eb="3">
      <t>チョッキン</t>
    </rPh>
    <rPh sb="16" eb="18">
      <t>サイダイ</t>
    </rPh>
    <rPh sb="19" eb="22">
      <t>スイジュンテン</t>
    </rPh>
    <phoneticPr fontId="24"/>
  </si>
  <si>
    <t>地盤沈下等の概況</t>
  </si>
  <si>
    <t>６－３．</t>
  </si>
  <si>
    <t>地下水の月別採取量</t>
  </si>
  <si>
    <t>特定用途の地下水採取量（天然ガスかん水）</t>
  </si>
  <si>
    <t>６－５．</t>
  </si>
  <si>
    <t>特定用途の地下水採取量（温泉水）</t>
  </si>
  <si>
    <t>１．沈下量の基準点は、　　　　　　　　　（所在地：　　　　　　　　　　　　　　　　　　　　）</t>
    <rPh sb="6" eb="8">
      <t>キジュン</t>
    </rPh>
    <rPh sb="8" eb="9">
      <t>テン</t>
    </rPh>
    <phoneticPr fontId="24"/>
  </si>
  <si>
    <t>６－６．</t>
  </si>
  <si>
    <t>１　主な水準点における過去10年の沈下量経年変化</t>
  </si>
  <si>
    <t>特定用途の地下水採取量（農業用水）</t>
  </si>
  <si>
    <t>６－７．</t>
  </si>
  <si>
    <t>特定用途の地下水採取量（道路消雪用水）</t>
  </si>
  <si>
    <t>対象　　　期間</t>
    <rPh sb="0" eb="2">
      <t>タイショウ</t>
    </rPh>
    <phoneticPr fontId="24"/>
  </si>
  <si>
    <t>７．その他</t>
    <rPh sb="4" eb="5">
      <t>タ</t>
    </rPh>
    <phoneticPr fontId="24"/>
  </si>
  <si>
    <t>徳島市川内町
加賀須野</t>
  </si>
  <si>
    <t>７－１．</t>
  </si>
  <si>
    <t>健全な水循環の確保に向けての取組みに関する調査（地下水保全計画等を含む）</t>
  </si>
  <si>
    <t>７－２．</t>
  </si>
  <si>
    <t>７－３．</t>
  </si>
  <si>
    <t>地盤環境に係る情報開示の状況</t>
  </si>
  <si>
    <t>※ 地域により該当のデータがない場合があります。</t>
  </si>
  <si>
    <t>地域名など</t>
    <rPh sb="0" eb="3">
      <t>チイキメイ</t>
    </rPh>
    <phoneticPr fontId="24"/>
  </si>
  <si>
    <t>１．地盤沈下等の概況</t>
    <rPh sb="2" eb="4">
      <t>ジバン</t>
    </rPh>
    <rPh sb="4" eb="6">
      <t>チンカ</t>
    </rPh>
    <rPh sb="6" eb="7">
      <t>トウ</t>
    </rPh>
    <rPh sb="8" eb="10">
      <t>ガイキョウ</t>
    </rPh>
    <phoneticPr fontId="24"/>
  </si>
  <si>
    <t>S39～S46</t>
  </si>
  <si>
    <t>千㎥/日</t>
  </si>
  <si>
    <t>備考欄</t>
    <rPh sb="0" eb="2">
      <t>ビコウ</t>
    </rPh>
    <rPh sb="2" eb="3">
      <t>ラン</t>
    </rPh>
    <phoneticPr fontId="24"/>
  </si>
  <si>
    <t>７－４．</t>
  </si>
  <si>
    <t>水準点番号</t>
    <rPh sb="0" eb="2">
      <t>スイジュン</t>
    </rPh>
    <phoneticPr fontId="24"/>
  </si>
  <si>
    <t>平成30年度</t>
  </si>
  <si>
    <t xml:space="preserve">  観測地域 ：◆</t>
  </si>
  <si>
    <t>■</t>
  </si>
  <si>
    <t>観測状況</t>
    <rPh sb="0" eb="2">
      <t>カンソク</t>
    </rPh>
    <rPh sb="2" eb="4">
      <t>ジョウキョウ</t>
    </rPh>
    <phoneticPr fontId="24"/>
  </si>
  <si>
    <t>水準
測量</t>
    <rPh sb="0" eb="2">
      <t>スイジュン</t>
    </rPh>
    <rPh sb="3" eb="5">
      <t>ソクリョウ</t>
    </rPh>
    <phoneticPr fontId="24"/>
  </si>
  <si>
    <t>観測井戸数(本)</t>
    <rPh sb="0" eb="2">
      <t>カンソク</t>
    </rPh>
    <rPh sb="2" eb="3">
      <t>イ</t>
    </rPh>
    <rPh sb="3" eb="4">
      <t>ド</t>
    </rPh>
    <rPh sb="4" eb="5">
      <t>スウ</t>
    </rPh>
    <rPh sb="6" eb="7">
      <t>ホン</t>
    </rPh>
    <phoneticPr fontId="24"/>
  </si>
  <si>
    <t>最大値
（ｃｍ）</t>
  </si>
  <si>
    <t>測量
距離
(km)</t>
  </si>
  <si>
    <t>地盤
収縮
のみ</t>
    <rPh sb="0" eb="2">
      <t>ジバン</t>
    </rPh>
    <rPh sb="3" eb="5">
      <t>シュウシュク</t>
    </rPh>
    <phoneticPr fontId="41"/>
  </si>
  <si>
    <t>地下
水位
及び
地盤
収縮</t>
    <rPh sb="0" eb="2">
      <t>チカ</t>
    </rPh>
    <rPh sb="3" eb="5">
      <t>スイイ</t>
    </rPh>
    <rPh sb="6" eb="7">
      <t>オヨ</t>
    </rPh>
    <rPh sb="9" eb="11">
      <t>ジバン</t>
    </rPh>
    <rPh sb="12" eb="14">
      <t>シュウシュク</t>
    </rPh>
    <phoneticPr fontId="41"/>
  </si>
  <si>
    <t>平成29年度</t>
    <rPh sb="5" eb="6">
      <t>ド</t>
    </rPh>
    <phoneticPr fontId="24"/>
  </si>
  <si>
    <t>集計(macro)　主要地域の地盤沈下等の状況（地域計）</t>
    <rPh sb="0" eb="2">
      <t>シュウケイ</t>
    </rPh>
    <rPh sb="24" eb="26">
      <t>チイキ</t>
    </rPh>
    <rPh sb="26" eb="27">
      <t>ケイ</t>
    </rPh>
    <phoneticPr fontId="24"/>
  </si>
  <si>
    <t>水準測量</t>
    <rPh sb="0" eb="2">
      <t>スイジュン</t>
    </rPh>
    <rPh sb="2" eb="4">
      <t>ソクリョウ</t>
    </rPh>
    <phoneticPr fontId="39"/>
  </si>
  <si>
    <t>国
（ 国交省、農林省、
国土地理院等 ）</t>
    <rPh sb="0" eb="1">
      <t>クニ</t>
    </rPh>
    <rPh sb="4" eb="7">
      <t>コッコウショウ</t>
    </rPh>
    <rPh sb="8" eb="11">
      <t>ノウリンショウ</t>
    </rPh>
    <rPh sb="13" eb="18">
      <t>コクドチリイン</t>
    </rPh>
    <rPh sb="18" eb="19">
      <t>トウ</t>
    </rPh>
    <phoneticPr fontId="39"/>
  </si>
  <si>
    <t>農業用</t>
  </si>
  <si>
    <t>その他</t>
    <rPh sb="2" eb="3">
      <t>タ</t>
    </rPh>
    <phoneticPr fontId="39"/>
  </si>
  <si>
    <t>合　　　計　（本数）</t>
    <rPh sb="0" eb="1">
      <t>ゴウ</t>
    </rPh>
    <rPh sb="4" eb="5">
      <t>ケイ</t>
    </rPh>
    <rPh sb="7" eb="9">
      <t>ホンスウ</t>
    </rPh>
    <phoneticPr fontId="39"/>
  </si>
  <si>
    <t>ビル用水法第７条に基づく届出書受理状況</t>
  </si>
  <si>
    <t>地下水位のみ
観測井戸数(本）</t>
    <rPh sb="0" eb="2">
      <t>チカ</t>
    </rPh>
    <rPh sb="2" eb="4">
      <t>スイイ</t>
    </rPh>
    <rPh sb="7" eb="9">
      <t>カンソク</t>
    </rPh>
    <rPh sb="9" eb="11">
      <t>イド</t>
    </rPh>
    <rPh sb="11" eb="12">
      <t>スウ</t>
    </rPh>
    <rPh sb="13" eb="14">
      <t>ホン</t>
    </rPh>
    <phoneticPr fontId="24"/>
  </si>
  <si>
    <t>地盤収縮のみ
観測井戸数（本）</t>
    <rPh sb="0" eb="2">
      <t>ジバン</t>
    </rPh>
    <rPh sb="2" eb="4">
      <t>シュウシュク</t>
    </rPh>
    <rPh sb="7" eb="9">
      <t>カンソク</t>
    </rPh>
    <rPh sb="9" eb="11">
      <t>イド</t>
    </rPh>
    <rPh sb="11" eb="12">
      <t>スウ</t>
    </rPh>
    <rPh sb="13" eb="14">
      <t>ホン</t>
    </rPh>
    <phoneticPr fontId="24"/>
  </si>
  <si>
    <t>地下水位及び
地盤収縮
観測井戸数（本）</t>
    <rPh sb="0" eb="2">
      <t>チカ</t>
    </rPh>
    <rPh sb="2" eb="4">
      <t>スイイ</t>
    </rPh>
    <rPh sb="4" eb="5">
      <t>オヨ</t>
    </rPh>
    <rPh sb="7" eb="9">
      <t>ジバン</t>
    </rPh>
    <rPh sb="9" eb="11">
      <t>シュウシュク</t>
    </rPh>
    <rPh sb="12" eb="14">
      <t>カンソク</t>
    </rPh>
    <rPh sb="14" eb="16">
      <t>イド</t>
    </rPh>
    <rPh sb="16" eb="17">
      <t>スウ</t>
    </rPh>
    <rPh sb="18" eb="19">
      <t>ホン</t>
    </rPh>
    <phoneticPr fontId="39"/>
  </si>
  <si>
    <t>　条例 　　　：□　</t>
  </si>
  <si>
    <t>　要綱等　　：◇　</t>
  </si>
  <si>
    <t>令和２年度</t>
    <rPh sb="4" eb="5">
      <t>ド</t>
    </rPh>
    <phoneticPr fontId="24"/>
  </si>
  <si>
    <t>測量実施期間</t>
    <rPh sb="0" eb="2">
      <t>ソクリョウ</t>
    </rPh>
    <rPh sb="2" eb="4">
      <t>ジッシ</t>
    </rPh>
    <rPh sb="4" eb="6">
      <t>キカン</t>
    </rPh>
    <phoneticPr fontId="24"/>
  </si>
  <si>
    <t>平成30年度</t>
    <rPh sb="5" eb="6">
      <t>ド</t>
    </rPh>
    <phoneticPr fontId="24"/>
  </si>
  <si>
    <t>◇</t>
  </si>
  <si>
    <t xml:space="preserve">■ ◆ </t>
  </si>
  <si>
    <t>◆</t>
  </si>
  <si>
    <t xml:space="preserve">◆ □ </t>
  </si>
  <si>
    <t>①　計</t>
    <rPh sb="2" eb="3">
      <t>ケイ</t>
    </rPh>
    <phoneticPr fontId="24"/>
  </si>
  <si>
    <t>■ ◇</t>
  </si>
  <si>
    <t xml:space="preserve">◆ ◇ </t>
  </si>
  <si>
    <t>■ ◆ □ ◇</t>
  </si>
  <si>
    <r>
      <t>または
期間</t>
    </r>
    <r>
      <rPr>
        <vertAlign val="superscript"/>
        <sz val="10"/>
        <color rgb="FF000000"/>
        <rFont val="メイリオ"/>
      </rPr>
      <t>※</t>
    </r>
  </si>
  <si>
    <t>■ ◆ ◇</t>
  </si>
  <si>
    <t>■ ◆ □</t>
  </si>
  <si>
    <t>水準点所在地</t>
  </si>
  <si>
    <t>・○○市の面積データが大きい原因としては地震によるものである。</t>
    <rPh sb="3" eb="4">
      <t>シ</t>
    </rPh>
    <phoneticPr fontId="24"/>
  </si>
  <si>
    <t>２．測量の基準日：</t>
  </si>
  <si>
    <t xml:space="preserve">  規制地域 ：■</t>
  </si>
  <si>
    <t>４０～６０ｍ</t>
  </si>
  <si>
    <t>&lt;備考&gt;</t>
  </si>
  <si>
    <t>工業用水法第10条第３項に基づく届出書受理状況</t>
  </si>
  <si>
    <t>工業用水法第11条に基づく届出書受理状況</t>
  </si>
  <si>
    <t>工業用水法第24条の規定に基づく許可井戸の変更報告状況</t>
  </si>
  <si>
    <t>工業用水法第24条の規定に基づく井戸使用状況報告</t>
  </si>
  <si>
    <t>主な水準点における過去10年の沈下量経年変化</t>
  </si>
  <si>
    <t>代表的な観測井における過去10年の地下水位経年変化</t>
  </si>
  <si>
    <t>ビル用水法第８条第３項に基づく届出書受理状況</t>
  </si>
  <si>
    <t>ビル用水法第９条に基づく届出書受理状況</t>
  </si>
  <si>
    <t>ビル用水法第13条の規定に基づく許可井戸の変更報告状況</t>
  </si>
  <si>
    <t>055-004</t>
  </si>
  <si>
    <t>ビル用水法第13条の規定に基づく井戸使用状況報告</t>
  </si>
  <si>
    <t>令和元年度</t>
    <rPh sb="0" eb="2">
      <t>レイワ</t>
    </rPh>
    <rPh sb="2" eb="4">
      <t>ガンネン</t>
    </rPh>
    <rPh sb="4" eb="5">
      <t>ド</t>
    </rPh>
    <phoneticPr fontId="24"/>
  </si>
  <si>
    <t>令和元年度</t>
    <rPh sb="0" eb="2">
      <t>レイワ</t>
    </rPh>
    <rPh sb="2" eb="3">
      <t>ガン</t>
    </rPh>
    <rPh sb="4" eb="5">
      <t>ド</t>
    </rPh>
    <phoneticPr fontId="24"/>
  </si>
  <si>
    <t>徳島県</t>
  </si>
  <si>
    <t>地域の
合計</t>
    <rPh sb="0" eb="2">
      <t>チイキ</t>
    </rPh>
    <rPh sb="4" eb="5">
      <t>ゴウ</t>
    </rPh>
    <rPh sb="5" eb="6">
      <t>ケイ</t>
    </rPh>
    <phoneticPr fontId="24"/>
  </si>
  <si>
    <t>○ ：令和３年度末時点において、過去の被害も含め一部対策を行っている。（すべての被害について対策が終了していない場合）</t>
  </si>
  <si>
    <t>地区名</t>
    <rPh sb="0" eb="2">
      <t>チク</t>
    </rPh>
    <phoneticPr fontId="24"/>
  </si>
  <si>
    <t>令和３年度</t>
    <rPh sb="4" eb="5">
      <t>ド</t>
    </rPh>
    <phoneticPr fontId="24"/>
  </si>
  <si>
    <t>調査名：</t>
    <rPh sb="0" eb="2">
      <t>チョウサ</t>
    </rPh>
    <rPh sb="2" eb="3">
      <t>メイ</t>
    </rPh>
    <phoneticPr fontId="24"/>
  </si>
  <si>
    <t>令和2年度</t>
    <rPh sb="0" eb="2">
      <t>レイワ</t>
    </rPh>
    <rPh sb="4" eb="5">
      <t>ド</t>
    </rPh>
    <phoneticPr fontId="24"/>
  </si>
  <si>
    <t>測量の
年度</t>
  </si>
  <si>
    <t>②　計</t>
    <rPh sb="2" eb="3">
      <t>ケイ</t>
    </rPh>
    <phoneticPr fontId="24"/>
  </si>
  <si>
    <t>③　計</t>
    <rPh sb="2" eb="3">
      <t>ケイ</t>
    </rPh>
    <phoneticPr fontId="24"/>
  </si>
  <si>
    <t>⑤　計</t>
    <rPh sb="2" eb="3">
      <t>ケイ</t>
    </rPh>
    <phoneticPr fontId="24"/>
  </si>
  <si>
    <t>⑥　計</t>
    <rPh sb="2" eb="3">
      <t>ケイ</t>
    </rPh>
    <phoneticPr fontId="24"/>
  </si>
  <si>
    <t>⑦　計</t>
    <rPh sb="2" eb="3">
      <t>ケイ</t>
    </rPh>
    <phoneticPr fontId="24"/>
  </si>
  <si>
    <t>⑧　計</t>
    <rPh sb="2" eb="3">
      <t>ケイ</t>
    </rPh>
    <phoneticPr fontId="24"/>
  </si>
  <si>
    <t>例：県条例による地下水採取量　届け出書</t>
    <rPh sb="0" eb="1">
      <t>レイ</t>
    </rPh>
    <rPh sb="2" eb="3">
      <t>ケン</t>
    </rPh>
    <rPh sb="3" eb="5">
      <t>ジョウレイ</t>
    </rPh>
    <rPh sb="8" eb="11">
      <t>チカスイ</t>
    </rPh>
    <rPh sb="11" eb="13">
      <t>サイシュ</t>
    </rPh>
    <rPh sb="13" eb="14">
      <t>リョウ</t>
    </rPh>
    <rPh sb="15" eb="16">
      <t>トド</t>
    </rPh>
    <rPh sb="17" eb="18">
      <t>デ</t>
    </rPh>
    <rPh sb="18" eb="19">
      <t>ショ</t>
    </rPh>
    <phoneticPr fontId="24"/>
  </si>
  <si>
    <t>&lt;記載の注意点&gt;</t>
    <rPh sb="1" eb="3">
      <t>キサイ</t>
    </rPh>
    <rPh sb="4" eb="7">
      <t>チュウイテン</t>
    </rPh>
    <phoneticPr fontId="24"/>
  </si>
  <si>
    <t>旧  ＜詳細データ目次＞　</t>
    <rPh sb="4" eb="6">
      <t>ショウサイ</t>
    </rPh>
    <rPh sb="9" eb="11">
      <t>モクジ</t>
    </rPh>
    <phoneticPr fontId="24"/>
  </si>
  <si>
    <t>新　　＜詳細データ目次＞</t>
    <rPh sb="4" eb="6">
      <t>ショウサイ</t>
    </rPh>
    <rPh sb="9" eb="11">
      <t>モクジ</t>
    </rPh>
    <phoneticPr fontId="24"/>
  </si>
  <si>
    <t>ゼロｍ地帯  面積(㎢)
（小数第１位まで記入してください。）</t>
  </si>
  <si>
    <t>その他（内訳）</t>
    <rPh sb="2" eb="3">
      <t>タ</t>
    </rPh>
    <rPh sb="4" eb="6">
      <t>ウチワケ</t>
    </rPh>
    <phoneticPr fontId="24"/>
  </si>
  <si>
    <t>採取量</t>
    <rPh sb="0" eb="2">
      <t>サイシュ</t>
    </rPh>
    <phoneticPr fontId="24"/>
  </si>
  <si>
    <t>地盤沈下監視体制（水準測量、観測井戸数）</t>
  </si>
  <si>
    <t>用水二法の施行状況</t>
    <rPh sb="0" eb="2">
      <t>ヨウスイ</t>
    </rPh>
    <rPh sb="2" eb="3">
      <t>ニ</t>
    </rPh>
    <rPh sb="3" eb="4">
      <t>ホウ</t>
    </rPh>
    <rPh sb="5" eb="7">
      <t>セコウ</t>
    </rPh>
    <rPh sb="7" eb="9">
      <t>ジョウキョウ</t>
    </rPh>
    <phoneticPr fontId="24"/>
  </si>
  <si>
    <r>
      <t>左記市区町村</t>
    </r>
    <r>
      <rPr>
        <b/>
        <sz val="9"/>
        <color rgb="FF000000"/>
        <rFont val="メイリオ"/>
      </rPr>
      <t>※１</t>
    </r>
    <r>
      <rPr>
        <sz val="9"/>
        <color rgb="FF000000"/>
        <rFont val="メイリオ"/>
      </rPr>
      <t>において、令和3年度水準点測量で1cm以上沈下が生じている沈下量別面積（㎢）</t>
    </r>
    <rPh sb="0" eb="2">
      <t>サキ</t>
    </rPh>
    <rPh sb="2" eb="4">
      <t>シク</t>
    </rPh>
    <rPh sb="4" eb="6">
      <t>チョウソン</t>
    </rPh>
    <rPh sb="16" eb="18">
      <t>ネンド</t>
    </rPh>
    <rPh sb="18" eb="21">
      <t>スイジュンテン</t>
    </rPh>
    <rPh sb="21" eb="23">
      <t>ソクリョウ</t>
    </rPh>
    <rPh sb="27" eb="29">
      <t>イジョウ</t>
    </rPh>
    <rPh sb="29" eb="31">
      <t>チンカ</t>
    </rPh>
    <rPh sb="32" eb="33">
      <t>ショウ</t>
    </rPh>
    <rPh sb="37" eb="39">
      <t>チンカ</t>
    </rPh>
    <rPh sb="39" eb="40">
      <t>リョウ</t>
    </rPh>
    <rPh sb="40" eb="41">
      <t>ベツ</t>
    </rPh>
    <rPh sb="41" eb="43">
      <t>メンセキ</t>
    </rPh>
    <phoneticPr fontId="24"/>
  </si>
  <si>
    <t>１．</t>
  </si>
  <si>
    <t>２．</t>
  </si>
  <si>
    <t>３．</t>
  </si>
  <si>
    <t>５．</t>
  </si>
  <si>
    <t>※令和３年度に水準測量が実施された場合に記入して下さい</t>
  </si>
  <si>
    <t>７．</t>
  </si>
  <si>
    <t>１０．</t>
  </si>
  <si>
    <t>８．</t>
  </si>
  <si>
    <t>地盤沈下防止等対策要綱</t>
  </si>
  <si>
    <t>１１．</t>
  </si>
  <si>
    <t>１２．</t>
  </si>
  <si>
    <t>１３．</t>
  </si>
  <si>
    <t>１４．</t>
  </si>
  <si>
    <t>１６．</t>
  </si>
  <si>
    <t>主要地域の地盤沈下等の状況（市町村別内訳）</t>
  </si>
  <si>
    <t>地盤環境情報（概要、地下水採取の状況、地盤沈下等の状況、被害、対策）</t>
    <rPh sb="0" eb="2">
      <t>ジバン</t>
    </rPh>
    <rPh sb="2" eb="4">
      <t>カンキョウ</t>
    </rPh>
    <rPh sb="4" eb="6">
      <t>ジョウホウ</t>
    </rPh>
    <phoneticPr fontId="24"/>
  </si>
  <si>
    <t>5074</t>
  </si>
  <si>
    <t>観測地域</t>
    <rPh sb="0" eb="2">
      <t>カンソク</t>
    </rPh>
    <rPh sb="2" eb="4">
      <t>チイキ</t>
    </rPh>
    <phoneticPr fontId="24"/>
  </si>
  <si>
    <t>要項等</t>
    <rPh sb="0" eb="2">
      <t>ヨウコウ</t>
    </rPh>
    <rPh sb="2" eb="3">
      <t>トウ</t>
    </rPh>
    <phoneticPr fontId="24"/>
  </si>
  <si>
    <t>○</t>
  </si>
  <si>
    <t xml:space="preserve">
シート４で入力された内容がコピーされます。</t>
  </si>
  <si>
    <t>地下水採取規制に関する条例等</t>
  </si>
  <si>
    <t>０．</t>
  </si>
  <si>
    <t>０－１．</t>
  </si>
  <si>
    <t>地名など</t>
    <rPh sb="0" eb="2">
      <t>チメイ</t>
    </rPh>
    <phoneticPr fontId="24"/>
  </si>
  <si>
    <t>２　代表的な観測井における過去10年の地下水位経年変化</t>
  </si>
  <si>
    <t>３　主要地域の地盤沈下等の状況（市町村別内訳）</t>
    <rPh sb="2" eb="4">
      <t>シュヨウ</t>
    </rPh>
    <rPh sb="4" eb="6">
      <t>チイキ</t>
    </rPh>
    <rPh sb="7" eb="9">
      <t>ジバン</t>
    </rPh>
    <rPh sb="9" eb="11">
      <t>チンカ</t>
    </rPh>
    <rPh sb="11" eb="12">
      <t>トウ</t>
    </rPh>
    <rPh sb="13" eb="15">
      <t>ジョウキョウ</t>
    </rPh>
    <rPh sb="16" eb="19">
      <t>シチョウソン</t>
    </rPh>
    <rPh sb="19" eb="20">
      <t>ベツ</t>
    </rPh>
    <rPh sb="20" eb="22">
      <t>ウチワケ</t>
    </rPh>
    <phoneticPr fontId="24"/>
  </si>
  <si>
    <t>５　地盤沈下監視体制（水準測量、観測井戸数）</t>
  </si>
  <si>
    <t>①累計沈下量が最大
の水準点</t>
    <rPh sb="7" eb="9">
      <t>サイダイ</t>
    </rPh>
    <rPh sb="11" eb="14">
      <t>スイジュンテン</t>
    </rPh>
    <phoneticPr fontId="24"/>
  </si>
  <si>
    <t>R３年度の測量で沈下が生じている
地域の沈下量別面積（㎢）</t>
    <rPh sb="2" eb="4">
      <t>ネンド</t>
    </rPh>
    <rPh sb="5" eb="7">
      <t>ソクリョウ</t>
    </rPh>
    <rPh sb="8" eb="10">
      <t>チンカ</t>
    </rPh>
    <rPh sb="11" eb="12">
      <t>ショウ</t>
    </rPh>
    <rPh sb="17" eb="19">
      <t>チイキ</t>
    </rPh>
    <rPh sb="20" eb="22">
      <t>チンカ</t>
    </rPh>
    <rPh sb="22" eb="23">
      <t>リョウ</t>
    </rPh>
    <rPh sb="23" eb="24">
      <t>ベツ</t>
    </rPh>
    <rPh sb="24" eb="26">
      <t>メンセキ</t>
    </rPh>
    <phoneticPr fontId="24"/>
  </si>
  <si>
    <t>調査対象地域以外の地域名</t>
    <rPh sb="0" eb="4">
      <t>チョウサタイショウ</t>
    </rPh>
    <rPh sb="4" eb="6">
      <t>チイキ</t>
    </rPh>
    <rPh sb="6" eb="8">
      <t>イガイ</t>
    </rPh>
    <rPh sb="9" eb="12">
      <t>チイキメイ</t>
    </rPh>
    <phoneticPr fontId="39"/>
  </si>
  <si>
    <t>その他　　　　　　　　</t>
    <rPh sb="2" eb="3">
      <t>タ</t>
    </rPh>
    <phoneticPr fontId="39"/>
  </si>
  <si>
    <t>条例</t>
  </si>
  <si>
    <t>対象期間又は年度</t>
    <rPh sb="0" eb="2">
      <t>タイショウ</t>
    </rPh>
    <rPh sb="2" eb="4">
      <t>キカン</t>
    </rPh>
    <rPh sb="4" eb="5">
      <t>マタ</t>
    </rPh>
    <rPh sb="6" eb="8">
      <t>ネンド</t>
    </rPh>
    <phoneticPr fontId="24"/>
  </si>
  <si>
    <t>今切第１</t>
  </si>
  <si>
    <t>直近単年度最大沈下量</t>
    <rPh sb="0" eb="2">
      <t>チョッキン</t>
    </rPh>
    <rPh sb="2" eb="5">
      <t>タンネンド</t>
    </rPh>
    <rPh sb="5" eb="7">
      <t>サイダイ</t>
    </rPh>
    <rPh sb="7" eb="9">
      <t>チンカ</t>
    </rPh>
    <rPh sb="9" eb="10">
      <t>リョウ</t>
    </rPh>
    <phoneticPr fontId="24"/>
  </si>
  <si>
    <t>令和3年度</t>
    <rPh sb="0" eb="2">
      <t>レイワ</t>
    </rPh>
    <rPh sb="4" eb="5">
      <t>ド</t>
    </rPh>
    <phoneticPr fontId="24"/>
  </si>
  <si>
    <t>△ ：令和３年度末時点において、過去の被害も含め対策は行っていない。（被害の大小に関係なくご記入願います。）</t>
  </si>
  <si>
    <t>●：これまでに発生したすべての被害について、令和３年度に対策を行い、被害が解消された。（令和２年度までに、すべての対策が終了していれば「（空欄）」になります。）</t>
  </si>
  <si>
    <t>（空欄）：「令和３年度に新たな被害が認められない場合」又は「令和２年度までに、これまでに発生したすべての被害について対策済みである場合」</t>
  </si>
  <si>
    <t>②直近の測量がＨ２９～Ｒ３年度の間に行われた水準点のうち、５年間の累計沈下量が最大の水準点</t>
  </si>
  <si>
    <t>平成23年度以前に実施した
最終測量年度</t>
    <rPh sb="6" eb="8">
      <t>イゼン</t>
    </rPh>
    <rPh sb="14" eb="16">
      <t>サイシュウ</t>
    </rPh>
    <rPh sb="16" eb="18">
      <t>ソクリョウ</t>
    </rPh>
    <phoneticPr fontId="24"/>
  </si>
  <si>
    <t>※令和３年度に調査対象地域以外で水準測量が実施された場合に記入して下さい</t>
    <rPh sb="13" eb="15">
      <t>イガイ</t>
    </rPh>
    <phoneticPr fontId="39"/>
  </si>
  <si>
    <t>※令和３年度末時点の調査対象地域以外の観測井戸数を記入して下さい</t>
    <rPh sb="6" eb="7">
      <t>マツ</t>
    </rPh>
    <rPh sb="7" eb="9">
      <t>ジテン</t>
    </rPh>
    <rPh sb="19" eb="21">
      <t>カンソク</t>
    </rPh>
    <rPh sb="21" eb="23">
      <t>イド</t>
    </rPh>
    <rPh sb="23" eb="24">
      <t>スウ</t>
    </rPh>
    <phoneticPr fontId="39"/>
  </si>
  <si>
    <t>地域が存在する都道府県名</t>
    <rPh sb="0" eb="2">
      <t>チイキ</t>
    </rPh>
    <rPh sb="3" eb="5">
      <t>ソンザイ</t>
    </rPh>
    <rPh sb="7" eb="11">
      <t>トドウフケン</t>
    </rPh>
    <rPh sb="11" eb="12">
      <t>メイ</t>
    </rPh>
    <phoneticPr fontId="24"/>
  </si>
  <si>
    <t xml:space="preserve">令和３年度
水準測量が実施された地域              </t>
    <rPh sb="3" eb="4">
      <t>ネン</t>
    </rPh>
    <rPh sb="6" eb="8">
      <t>スイジュン</t>
    </rPh>
    <rPh sb="8" eb="10">
      <t>ソクリョウ</t>
    </rPh>
    <rPh sb="11" eb="13">
      <t>ジッシ</t>
    </rPh>
    <rPh sb="16" eb="18">
      <t>チイキ</t>
    </rPh>
    <phoneticPr fontId="41"/>
  </si>
  <si>
    <t>徳島県生活環境保全条例</t>
  </si>
  <si>
    <t>　</t>
  </si>
  <si>
    <t>徳島市論田町</t>
  </si>
  <si>
    <t>徳島市西須賀町</t>
  </si>
  <si>
    <t>S57</t>
  </si>
  <si>
    <t>徳島県（環境管理課）</t>
  </si>
  <si>
    <t>被圧地下水(C層)</t>
  </si>
  <si>
    <t>Ｓ４３</t>
  </si>
  <si>
    <t>鳴門市〔大麻〕</t>
  </si>
  <si>
    <t>松茂町</t>
  </si>
  <si>
    <t xml:space="preserve">地域内で、過去に地盤沈下が認められた市区町村名をご記入ください。
※１　　　　　　
(沈下記録のある市区町村名）
</t>
    <rPh sb="0" eb="2">
      <t>チイキ</t>
    </rPh>
    <rPh sb="2" eb="3">
      <t>ナイ</t>
    </rPh>
    <rPh sb="5" eb="7">
      <t>カコ</t>
    </rPh>
    <rPh sb="8" eb="10">
      <t>ジバン</t>
    </rPh>
    <rPh sb="10" eb="12">
      <t>チンカ</t>
    </rPh>
    <rPh sb="13" eb="14">
      <t>ミト</t>
    </rPh>
    <rPh sb="18" eb="20">
      <t>シク</t>
    </rPh>
    <rPh sb="20" eb="22">
      <t>チョウソン</t>
    </rPh>
    <rPh sb="22" eb="23">
      <t>メイ</t>
    </rPh>
    <rPh sb="25" eb="27">
      <t>キニュウ</t>
    </rPh>
    <rPh sb="43" eb="45">
      <t>チンカ</t>
    </rPh>
    <rPh sb="45" eb="47">
      <t>キロク</t>
    </rPh>
    <rPh sb="50" eb="52">
      <t>シク</t>
    </rPh>
    <rPh sb="52" eb="54">
      <t>チョウソン</t>
    </rPh>
    <rPh sb="54" eb="55">
      <t>メイ</t>
    </rPh>
    <phoneticPr fontId="24"/>
  </si>
  <si>
    <t>藍住町</t>
  </si>
  <si>
    <t>徳島市[国府北部]</t>
  </si>
  <si>
    <t>/</t>
  </si>
  <si>
    <r>
      <t xml:space="preserve">被害の状況
</t>
    </r>
    <r>
      <rPr>
        <sz val="10"/>
        <color rgb="FF000000"/>
        <rFont val="メイリオ"/>
      </rPr>
      <t>●:対策済　○:一部対策が施されているものを含め、現在なお被害が認められるもの　△:極めて局部的に被害が認められるもの</t>
    </r>
    <rPh sb="0" eb="2">
      <t>ヒガイ</t>
    </rPh>
    <rPh sb="3" eb="5">
      <t>ジョウキョウ</t>
    </rPh>
    <phoneticPr fontId="24"/>
  </si>
</sst>
</file>

<file path=xl/styles.xml><?xml version="1.0" encoding="utf-8"?>
<styleSheet xmlns="http://schemas.openxmlformats.org/spreadsheetml/2006/main" xmlns:r="http://schemas.openxmlformats.org/officeDocument/2006/relationships" xmlns:mc="http://schemas.openxmlformats.org/markup-compatibility/2006">
  <numFmts count="11">
    <numFmt numFmtId="176" formatCode="0.0_);[Red]\(0.0\)"/>
    <numFmt numFmtId="177" formatCode="0.00_);[Red]\(0.00\)"/>
    <numFmt numFmtId="178" formatCode="0.0_ "/>
    <numFmt numFmtId="179" formatCode="0.00_ "/>
    <numFmt numFmtId="180" formatCode="0_);[Red]\(0\)"/>
    <numFmt numFmtId="181" formatCode="0.00;&quot;▲ &quot;0.00"/>
    <numFmt numFmtId="182" formatCode="#,##0.00_);[Red]\(#,##0.00\)"/>
    <numFmt numFmtId="183" formatCode="#,##0_);[Red]\(#,##0\)"/>
    <numFmt numFmtId="184" formatCode="[$-411]ge\.m\.d;@"/>
    <numFmt numFmtId="185" formatCode="0_ "/>
    <numFmt numFmtId="186" formatCode="#,##0.0_);[Red]\(#,##0.0\)"/>
  </numFmts>
  <fonts count="42">
    <font>
      <sz val="11"/>
      <color auto="1"/>
      <name val="ＭＳ Ｐゴシック"/>
      <family val="3"/>
    </font>
    <font>
      <sz val="11"/>
      <color theme="1"/>
      <name val="ＭＳ Ｐゴシック"/>
      <family val="3"/>
      <scheme val="minor"/>
    </font>
    <font>
      <sz val="11"/>
      <color theme="0"/>
      <name val="ＭＳ Ｐゴシック"/>
      <family val="3"/>
      <scheme val="minor"/>
    </font>
    <font>
      <sz val="11"/>
      <color rgb="FF9C6500"/>
      <name val="ＭＳ Ｐゴシック"/>
      <family val="3"/>
      <scheme val="minor"/>
    </font>
    <font>
      <b/>
      <sz val="18"/>
      <color theme="3"/>
      <name val="ＭＳ Ｐゴシック"/>
      <family val="3"/>
      <scheme val="major"/>
    </font>
    <font>
      <b/>
      <sz val="11"/>
      <color theme="0"/>
      <name val="ＭＳ Ｐゴシック"/>
      <family val="3"/>
      <scheme val="minor"/>
    </font>
    <font>
      <u/>
      <sz val="11"/>
      <color theme="10"/>
      <name val="ＭＳ Ｐゴシック"/>
      <family val="3"/>
    </font>
    <font>
      <u/>
      <sz val="11"/>
      <color indexed="12"/>
      <name val="ＭＳ Ｐゴシック"/>
      <family val="3"/>
    </font>
    <font>
      <sz val="11"/>
      <color indexed="8"/>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auto="1"/>
      <name val="ＭＳ Ｐゴシック"/>
      <family val="3"/>
    </font>
    <font>
      <sz val="12"/>
      <color theme="1"/>
      <name val="ＭＳ 明朝"/>
      <family val="1"/>
    </font>
    <font>
      <sz val="11"/>
      <color auto="1"/>
      <name val="ＭＳ Ｐ明朝"/>
      <family val="1"/>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rgb="FFFF0000"/>
      <name val="ＭＳ Ｐゴシック"/>
      <family val="3"/>
      <scheme val="minor"/>
    </font>
    <font>
      <b/>
      <sz val="11"/>
      <color theme="1"/>
      <name val="ＭＳ Ｐゴシック"/>
      <family val="3"/>
      <scheme val="minor"/>
    </font>
    <font>
      <sz val="6"/>
      <color auto="1"/>
      <name val="ＭＳ Ｐゴシック"/>
      <family val="3"/>
    </font>
    <font>
      <sz val="11"/>
      <color rgb="FF000000"/>
      <name val="メイリオ"/>
      <family val="3"/>
    </font>
    <font>
      <b/>
      <sz val="10"/>
      <color rgb="FF000000"/>
      <name val="メイリオ"/>
      <family val="3"/>
    </font>
    <font>
      <sz val="12"/>
      <color rgb="FF000000"/>
      <name val="メイリオ"/>
      <family val="3"/>
    </font>
    <font>
      <sz val="9"/>
      <color rgb="FF000000"/>
      <name val="メイリオ"/>
      <family val="3"/>
    </font>
    <font>
      <b/>
      <sz val="13"/>
      <color rgb="FF000000"/>
      <name val="メイリオ"/>
      <family val="3"/>
    </font>
    <font>
      <sz val="10"/>
      <color rgb="FF000000"/>
      <name val="メイリオ"/>
      <family val="3"/>
    </font>
    <font>
      <sz val="13"/>
      <color rgb="FF000000"/>
      <name val="メイリオ"/>
      <family val="3"/>
    </font>
    <font>
      <sz val="8"/>
      <color rgb="FF000000"/>
      <name val="メイリオ"/>
      <family val="3"/>
    </font>
    <font>
      <b/>
      <sz val="12"/>
      <color rgb="FF000000"/>
      <name val="メイリオ"/>
      <family val="3"/>
    </font>
    <font>
      <b/>
      <sz val="11"/>
      <color rgb="FF000000"/>
      <name val="メイリオ"/>
      <family val="3"/>
    </font>
    <font>
      <b/>
      <sz val="9"/>
      <color rgb="FF000000"/>
      <name val="メイリオ"/>
      <family val="3"/>
    </font>
    <font>
      <sz val="10"/>
      <color rgb="FF000000"/>
      <name val="ＭＳ Ｐゴシック"/>
      <family val="3"/>
    </font>
    <font>
      <sz val="9"/>
      <color rgb="FF000000"/>
      <name val="ＭＳ Ｐゴシック"/>
      <family val="3"/>
    </font>
    <font>
      <sz val="9"/>
      <color rgb="FF000000"/>
      <name val="ＭＳ Ｐ明朝"/>
      <family val="1"/>
    </font>
    <font>
      <sz val="6"/>
      <color auto="1"/>
      <name val="ＭＳ Ｐ明朝"/>
      <family val="1"/>
    </font>
    <font>
      <sz val="11"/>
      <color rgb="FF000000"/>
      <name val="ＭＳ Ｐゴシック"/>
      <family val="3"/>
    </font>
    <font>
      <u/>
      <sz val="11"/>
      <color indexed="12"/>
      <name val="ＭＳ Ｐゴシック"/>
      <family val="3"/>
    </font>
  </fonts>
  <fills count="33">
    <fill>
      <patternFill patternType="none"/>
    </fill>
    <fill>
      <patternFill patternType="gray125"/>
    </fill>
    <fill>
      <patternFill patternType="solid">
        <fgColor theme="4" tint="0.8"/>
        <bgColor indexed="65"/>
      </patternFill>
    </fill>
    <fill>
      <patternFill patternType="solid">
        <fgColor theme="5" tint="0.8"/>
        <bgColor indexed="65"/>
      </patternFill>
    </fill>
    <fill>
      <patternFill patternType="solid">
        <fgColor theme="6" tint="0.8"/>
        <bgColor indexed="65"/>
      </patternFill>
    </fill>
    <fill>
      <patternFill patternType="solid">
        <fgColor theme="7" tint="0.8"/>
        <bgColor indexed="65"/>
      </patternFill>
    </fill>
    <fill>
      <patternFill patternType="solid">
        <fgColor theme="8" tint="0.8"/>
        <bgColor indexed="65"/>
      </patternFill>
    </fill>
    <fill>
      <patternFill patternType="solid">
        <fgColor theme="9" tint="0.8"/>
        <bgColor indexed="65"/>
      </patternFill>
    </fill>
    <fill>
      <patternFill patternType="solid">
        <fgColor theme="4" tint="0.6"/>
        <bgColor indexed="65"/>
      </patternFill>
    </fill>
    <fill>
      <patternFill patternType="solid">
        <fgColor theme="5" tint="0.6"/>
        <bgColor indexed="65"/>
      </patternFill>
    </fill>
    <fill>
      <patternFill patternType="solid">
        <fgColor theme="6" tint="0.6"/>
        <bgColor indexed="65"/>
      </patternFill>
    </fill>
    <fill>
      <patternFill patternType="solid">
        <fgColor theme="7" tint="0.6"/>
        <bgColor indexed="65"/>
      </patternFill>
    </fill>
    <fill>
      <patternFill patternType="solid">
        <fgColor theme="8" tint="0.6"/>
        <bgColor indexed="65"/>
      </patternFill>
    </fill>
    <fill>
      <patternFill patternType="solid">
        <fgColor theme="9" tint="0.6"/>
        <bgColor indexed="65"/>
      </patternFill>
    </fill>
    <fill>
      <patternFill patternType="solid">
        <fgColor theme="4" tint="0.4"/>
        <bgColor indexed="65"/>
      </patternFill>
    </fill>
    <fill>
      <patternFill patternType="solid">
        <fgColor theme="5" tint="0.4"/>
        <bgColor indexed="65"/>
      </patternFill>
    </fill>
    <fill>
      <patternFill patternType="solid">
        <fgColor theme="6" tint="0.4"/>
        <bgColor indexed="65"/>
      </patternFill>
    </fill>
    <fill>
      <patternFill patternType="solid">
        <fgColor theme="7" tint="0.4"/>
        <bgColor indexed="65"/>
      </patternFill>
    </fill>
    <fill>
      <patternFill patternType="solid">
        <fgColor theme="8" tint="0.4"/>
        <bgColor indexed="65"/>
      </patternFill>
    </fill>
    <fill>
      <patternFill patternType="solid">
        <fgColor theme="9" tint="0.4"/>
        <bgColor indexed="65"/>
      </patternFill>
    </fill>
    <fill>
      <patternFill patternType="solid">
        <fgColor rgb="FFFFEB9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FFCC"/>
      </patternFill>
    </fill>
    <fill>
      <patternFill patternType="solid">
        <fgColor rgb="FFFFCC99"/>
      </patternFill>
    </fill>
    <fill>
      <patternFill patternType="solid">
        <fgColor rgb="FFF2F2F2"/>
      </patternFill>
    </fill>
    <fill>
      <patternFill patternType="solid">
        <fgColor rgb="FFFFC7CE"/>
      </patternFill>
    </fill>
    <fill>
      <patternFill patternType="solid">
        <fgColor rgb="FFC6EFCE"/>
      </patternFill>
    </fill>
  </fills>
  <borders count="60">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8"/>
      </left>
      <right style="thin">
        <color indexed="64"/>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8"/>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style="double">
        <color indexed="64"/>
      </bottom>
      <diagonal/>
    </border>
    <border>
      <left/>
      <right style="double">
        <color indexed="64"/>
      </right>
      <top style="medium">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double">
        <color indexed="64"/>
      </bottom>
      <diagonal/>
    </border>
    <border>
      <left/>
      <right/>
      <top style="medium">
        <color indexed="64"/>
      </top>
      <bottom style="thin">
        <color indexed="64"/>
      </bottom>
      <diagonal/>
    </border>
    <border>
      <left style="thin">
        <color indexed="64"/>
      </left>
      <right style="thin">
        <color indexed="64"/>
      </right>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double">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8"/>
      </bottom>
      <diagonal/>
    </border>
  </borders>
  <cellStyleXfs count="68">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top"/>
      <protection locked="0"/>
    </xf>
    <xf numFmtId="0" fontId="8" fillId="28" borderId="2" applyNumberFormat="0" applyFont="0" applyAlignment="0" applyProtection="0">
      <alignment vertical="center"/>
    </xf>
    <xf numFmtId="0" fontId="9" fillId="0" borderId="3" applyNumberFormat="0" applyFill="0" applyAlignment="0" applyProtection="0">
      <alignment vertical="center"/>
    </xf>
    <xf numFmtId="0" fontId="10" fillId="29" borderId="4" applyNumberFormat="0" applyAlignment="0" applyProtection="0">
      <alignment vertical="center"/>
    </xf>
    <xf numFmtId="0" fontId="11" fillId="30" borderId="5" applyNumberFormat="0" applyAlignment="0" applyProtection="0">
      <alignment vertical="center"/>
    </xf>
    <xf numFmtId="0" fontId="12" fillId="31" borderId="0" applyNumberFormat="0" applyBorder="0" applyAlignment="0" applyProtection="0">
      <alignment vertical="center"/>
    </xf>
    <xf numFmtId="38" fontId="13" fillId="0" borderId="0" applyFont="0" applyFill="0" applyBorder="0" applyAlignment="0" applyProtection="0">
      <alignment vertical="center"/>
    </xf>
    <xf numFmtId="38" fontId="14" fillId="0" borderId="0" applyFont="0" applyFill="0" applyBorder="0" applyAlignment="0" applyProtection="0">
      <alignment vertical="center"/>
    </xf>
    <xf numFmtId="38" fontId="13" fillId="0" borderId="0" applyFont="0" applyFill="0" applyBorder="0" applyAlignment="0" applyProtection="0">
      <alignment vertical="center"/>
    </xf>
    <xf numFmtId="38" fontId="1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3" fillId="0" borderId="0"/>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3" fillId="0" borderId="0">
      <alignment vertical="center"/>
    </xf>
    <xf numFmtId="0" fontId="14" fillId="0" borderId="0">
      <alignment vertical="center"/>
    </xf>
    <xf numFmtId="0" fontId="13" fillId="0" borderId="0"/>
    <xf numFmtId="0" fontId="15" fillId="0" borderId="0">
      <alignment vertical="center"/>
    </xf>
    <xf numFmtId="0" fontId="13" fillId="0" borderId="0">
      <alignment vertical="center"/>
    </xf>
    <xf numFmtId="0" fontId="15" fillId="0" borderId="0">
      <alignment vertical="center"/>
    </xf>
    <xf numFmtId="0" fontId="15" fillId="0" borderId="0">
      <alignment vertical="center"/>
    </xf>
    <xf numFmtId="0" fontId="8" fillId="0" borderId="0">
      <alignment vertical="center"/>
    </xf>
    <xf numFmtId="0" fontId="13" fillId="0" borderId="0">
      <alignment vertical="center"/>
    </xf>
    <xf numFmtId="0" fontId="13" fillId="0" borderId="0">
      <alignment vertical="center"/>
    </xf>
    <xf numFmtId="0" fontId="13" fillId="0" borderId="0">
      <alignment vertical="center"/>
    </xf>
    <xf numFmtId="0" fontId="16" fillId="32"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30"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38" fontId="13" fillId="0" borderId="0" applyFont="0" applyFill="0" applyBorder="0" applyAlignment="0" applyProtection="0">
      <alignment vertical="center"/>
    </xf>
  </cellStyleXfs>
  <cellXfs count="340">
    <xf numFmtId="0" fontId="0" fillId="0" borderId="0" xfId="0">
      <alignment vertical="center"/>
    </xf>
    <xf numFmtId="0" fontId="25" fillId="0" borderId="0" xfId="50" applyFont="1" applyProtection="1">
      <alignment vertical="center"/>
      <protection locked="0"/>
    </xf>
    <xf numFmtId="0" fontId="25" fillId="0" borderId="0" xfId="50" applyFont="1" applyAlignment="1" applyProtection="1">
      <alignment horizontal="center" vertical="center"/>
      <protection locked="0"/>
    </xf>
    <xf numFmtId="0" fontId="25" fillId="0" borderId="0" xfId="50" applyFont="1" applyAlignment="1" applyProtection="1">
      <alignment horizontal="left" vertical="center"/>
      <protection locked="0"/>
    </xf>
    <xf numFmtId="0" fontId="25" fillId="0" borderId="10" xfId="50" applyFont="1" applyBorder="1" applyAlignment="1" applyProtection="1">
      <alignment horizontal="center" vertical="center" textRotation="255"/>
      <protection locked="0"/>
    </xf>
    <xf numFmtId="0" fontId="25" fillId="0" borderId="11" xfId="50" applyFont="1" applyBorder="1" applyAlignment="1" applyProtection="1">
      <alignment horizontal="center" vertical="center" textRotation="255"/>
      <protection locked="0"/>
    </xf>
    <xf numFmtId="0" fontId="25" fillId="0" borderId="12" xfId="50" applyFont="1" applyBorder="1" applyAlignment="1" applyProtection="1">
      <alignment horizontal="center" vertical="center" textRotation="255"/>
      <protection locked="0"/>
    </xf>
    <xf numFmtId="0" fontId="25" fillId="0" borderId="13" xfId="50" applyFont="1" applyBorder="1" applyAlignment="1" applyProtection="1">
      <alignment horizontal="center" vertical="center"/>
      <protection locked="0"/>
    </xf>
    <xf numFmtId="0" fontId="26" fillId="0" borderId="0" xfId="50" applyFont="1" applyAlignment="1" applyProtection="1">
      <alignment horizontal="left" vertical="center"/>
      <protection locked="0"/>
    </xf>
    <xf numFmtId="0" fontId="27" fillId="0" borderId="0" xfId="50" applyFont="1" applyProtection="1">
      <alignment vertical="center"/>
      <protection locked="0"/>
    </xf>
    <xf numFmtId="0" fontId="27" fillId="0" borderId="10" xfId="50" applyFont="1" applyBorder="1" applyAlignment="1" applyProtection="1">
      <alignment horizontal="center" vertical="center" wrapText="1"/>
      <protection locked="0"/>
    </xf>
    <xf numFmtId="0" fontId="27" fillId="0" borderId="11" xfId="50" applyFont="1" applyBorder="1" applyAlignment="1" applyProtection="1">
      <alignment horizontal="center" vertical="center" wrapText="1"/>
      <protection locked="0"/>
    </xf>
    <xf numFmtId="0" fontId="28" fillId="0" borderId="13" xfId="50" applyFont="1" applyBorder="1" applyAlignment="1" applyProtection="1">
      <alignment horizontal="left" vertical="top" wrapText="1"/>
      <protection locked="0"/>
    </xf>
    <xf numFmtId="0" fontId="28" fillId="0" borderId="13" xfId="50" applyFont="1" applyBorder="1" applyAlignment="1">
      <alignment horizontal="center" vertical="center" wrapText="1"/>
    </xf>
    <xf numFmtId="0" fontId="27" fillId="0" borderId="0" xfId="50" applyFont="1" applyAlignment="1" applyProtection="1">
      <alignment horizontal="left" vertical="center"/>
      <protection locked="0"/>
    </xf>
    <xf numFmtId="0" fontId="29" fillId="0" borderId="0" xfId="50" applyFont="1" applyAlignment="1" applyProtection="1">
      <alignment horizontal="left" vertical="center"/>
      <protection locked="0"/>
    </xf>
    <xf numFmtId="0" fontId="30" fillId="0" borderId="0" xfId="0" applyFont="1" applyAlignment="1" applyProtection="1">
      <alignment horizontal="left" vertical="center"/>
      <protection locked="0"/>
    </xf>
    <xf numFmtId="0" fontId="29" fillId="0" borderId="0" xfId="50" applyFont="1" applyAlignment="1" applyProtection="1">
      <alignment horizontal="center" vertical="center"/>
      <protection locked="0"/>
    </xf>
    <xf numFmtId="0" fontId="30" fillId="0" borderId="0" xfId="0" applyFont="1" applyAlignment="1" applyProtection="1">
      <alignment horizontal="center" vertical="center"/>
      <protection locked="0"/>
    </xf>
    <xf numFmtId="0" fontId="30" fillId="0" borderId="10" xfId="50" applyFont="1" applyBorder="1" applyAlignment="1" applyProtection="1">
      <alignment horizontal="center" vertical="center" wrapText="1"/>
      <protection locked="0"/>
    </xf>
    <xf numFmtId="0" fontId="25" fillId="0" borderId="11" xfId="0" applyFont="1" applyBorder="1" applyAlignment="1" applyProtection="1">
      <alignment horizontal="center" vertical="center" wrapText="1"/>
      <protection locked="0"/>
    </xf>
    <xf numFmtId="0" fontId="25" fillId="0" borderId="12" xfId="0" applyFont="1" applyBorder="1" applyAlignment="1" applyProtection="1">
      <alignment horizontal="center" vertical="center" wrapText="1"/>
      <protection locked="0"/>
    </xf>
    <xf numFmtId="0" fontId="28" fillId="0" borderId="13" xfId="50" applyFont="1" applyBorder="1" applyAlignment="1" applyProtection="1">
      <alignment horizontal="center" vertical="top" wrapText="1"/>
      <protection locked="0"/>
    </xf>
    <xf numFmtId="0" fontId="30" fillId="0" borderId="0" xfId="50" applyFont="1" applyProtection="1">
      <alignment vertical="center"/>
      <protection locked="0"/>
    </xf>
    <xf numFmtId="0" fontId="27" fillId="0" borderId="14" xfId="50" applyFont="1" applyBorder="1" applyAlignment="1" applyProtection="1">
      <alignment horizontal="center" vertical="center"/>
      <protection locked="0"/>
    </xf>
    <xf numFmtId="0" fontId="30" fillId="0" borderId="15" xfId="50" applyFont="1" applyBorder="1" applyAlignment="1" applyProtection="1">
      <alignment horizontal="center" vertical="center" wrapText="1"/>
      <protection locked="0"/>
    </xf>
    <xf numFmtId="0" fontId="30" fillId="0" borderId="16" xfId="50" applyFont="1" applyBorder="1" applyAlignment="1" applyProtection="1">
      <alignment horizontal="center" vertical="center" wrapText="1"/>
      <protection locked="0"/>
    </xf>
    <xf numFmtId="176" fontId="28" fillId="0" borderId="13" xfId="67" applyNumberFormat="1" applyFont="1" applyFill="1" applyBorder="1" applyAlignment="1" applyProtection="1">
      <alignment horizontal="center" vertical="center" wrapText="1"/>
    </xf>
    <xf numFmtId="0" fontId="27" fillId="0" borderId="17" xfId="50" applyFont="1" applyBorder="1" applyAlignment="1" applyProtection="1">
      <alignment horizontal="center" vertical="center"/>
      <protection locked="0"/>
    </xf>
    <xf numFmtId="0" fontId="30" fillId="0" borderId="18" xfId="50" applyFont="1" applyBorder="1" applyAlignment="1" applyProtection="1">
      <alignment vertical="center" wrapText="1"/>
      <protection locked="0"/>
    </xf>
    <xf numFmtId="0" fontId="30" fillId="0" borderId="19" xfId="50" applyFont="1" applyBorder="1" applyProtection="1">
      <alignment vertical="center"/>
      <protection locked="0"/>
    </xf>
    <xf numFmtId="0" fontId="30" fillId="0" borderId="10" xfId="50" applyFont="1" applyBorder="1" applyAlignment="1" applyProtection="1">
      <alignment horizontal="center" vertical="top" wrapText="1"/>
      <protection locked="0"/>
    </xf>
    <xf numFmtId="0" fontId="30" fillId="0" borderId="11" xfId="50" applyFont="1" applyBorder="1" applyAlignment="1" applyProtection="1">
      <alignment horizontal="center" vertical="top" wrapText="1"/>
      <protection locked="0"/>
    </xf>
    <xf numFmtId="0" fontId="30" fillId="0" borderId="12" xfId="50" applyFont="1" applyBorder="1" applyAlignment="1" applyProtection="1">
      <alignment horizontal="center" vertical="top" wrapText="1"/>
      <protection locked="0"/>
    </xf>
    <xf numFmtId="0" fontId="27" fillId="0" borderId="0" xfId="50" applyFont="1" applyAlignment="1" applyProtection="1">
      <alignment vertical="top" wrapText="1"/>
      <protection locked="0"/>
    </xf>
    <xf numFmtId="0" fontId="27" fillId="0" borderId="0" xfId="50" applyFont="1" applyAlignment="1" applyProtection="1">
      <alignment vertical="top"/>
      <protection locked="0"/>
    </xf>
    <xf numFmtId="0" fontId="30" fillId="0" borderId="20" xfId="50" applyFont="1" applyBorder="1" applyAlignment="1" applyProtection="1">
      <alignment horizontal="center" vertical="center" wrapText="1"/>
      <protection locked="0"/>
    </xf>
    <xf numFmtId="0" fontId="30" fillId="0" borderId="11" xfId="50" applyFont="1" applyBorder="1" applyAlignment="1" applyProtection="1">
      <alignment horizontal="center" vertical="center" wrapText="1"/>
      <protection locked="0"/>
    </xf>
    <xf numFmtId="0" fontId="30" fillId="0" borderId="12" xfId="50" applyFont="1" applyBorder="1" applyAlignment="1" applyProtection="1">
      <alignment horizontal="center" vertical="center" wrapText="1"/>
      <protection locked="0"/>
    </xf>
    <xf numFmtId="0" fontId="28" fillId="0" borderId="14" xfId="50" applyFont="1" applyBorder="1" applyAlignment="1" applyProtection="1">
      <alignment horizontal="center" vertical="top" wrapText="1"/>
      <protection locked="0"/>
    </xf>
    <xf numFmtId="177" fontId="28" fillId="0" borderId="13" xfId="50" applyNumberFormat="1" applyFont="1" applyBorder="1" applyAlignment="1">
      <alignment horizontal="center" vertical="center" wrapText="1"/>
    </xf>
    <xf numFmtId="0" fontId="30" fillId="0" borderId="18" xfId="50" applyFont="1" applyBorder="1" applyAlignment="1" applyProtection="1">
      <alignment horizontal="center" vertical="center" wrapText="1"/>
      <protection locked="0"/>
    </xf>
    <xf numFmtId="0" fontId="30" fillId="0" borderId="19" xfId="50" applyFont="1" applyBorder="1" applyAlignment="1" applyProtection="1">
      <alignment horizontal="center" vertical="center" wrapText="1"/>
      <protection locked="0"/>
    </xf>
    <xf numFmtId="0" fontId="28" fillId="0" borderId="17" xfId="50" applyFont="1" applyBorder="1" applyAlignment="1" applyProtection="1">
      <alignment horizontal="center" vertical="top" wrapText="1"/>
      <protection locked="0"/>
    </xf>
    <xf numFmtId="176" fontId="28" fillId="0" borderId="13" xfId="50" applyNumberFormat="1" applyFont="1" applyBorder="1" applyAlignment="1">
      <alignment horizontal="center" vertical="center" wrapText="1"/>
    </xf>
    <xf numFmtId="0" fontId="25" fillId="0" borderId="10" xfId="50" applyFont="1" applyBorder="1" applyAlignment="1" applyProtection="1">
      <alignment horizontal="center" vertical="center" wrapText="1"/>
      <protection locked="0"/>
    </xf>
    <xf numFmtId="0" fontId="28" fillId="0" borderId="21" xfId="50" applyFont="1" applyBorder="1" applyAlignment="1" applyProtection="1">
      <alignment horizontal="center" vertical="top" wrapText="1"/>
      <protection locked="0"/>
    </xf>
    <xf numFmtId="0" fontId="29" fillId="0" borderId="0" xfId="50" applyFont="1" applyProtection="1">
      <alignment vertical="center"/>
      <protection locked="0"/>
    </xf>
    <xf numFmtId="0" fontId="31" fillId="0" borderId="0" xfId="50" applyFont="1" applyProtection="1">
      <alignment vertical="center"/>
      <protection locked="0"/>
    </xf>
    <xf numFmtId="0" fontId="30" fillId="0" borderId="11" xfId="50" applyFont="1" applyBorder="1" applyAlignment="1" applyProtection="1">
      <alignment horizontal="center" vertical="center"/>
      <protection locked="0"/>
    </xf>
    <xf numFmtId="0" fontId="28" fillId="0" borderId="13" xfId="50" applyFont="1" applyBorder="1" applyAlignment="1" applyProtection="1">
      <alignment horizontal="center" vertical="top"/>
      <protection locked="0"/>
    </xf>
    <xf numFmtId="0" fontId="30" fillId="0" borderId="0" xfId="50" applyFont="1" applyAlignment="1" applyProtection="1">
      <alignment vertical="center" shrinkToFit="1"/>
      <protection locked="0"/>
    </xf>
    <xf numFmtId="0" fontId="25" fillId="0" borderId="0" xfId="50" applyFont="1" applyAlignment="1" applyProtection="1">
      <alignment vertical="center" shrinkToFit="1"/>
      <protection locked="0"/>
    </xf>
    <xf numFmtId="178" fontId="30" fillId="0" borderId="0" xfId="50" applyNumberFormat="1" applyFont="1" applyProtection="1">
      <alignment vertical="center"/>
      <protection locked="0"/>
    </xf>
    <xf numFmtId="0" fontId="27" fillId="0" borderId="13" xfId="53" applyFont="1" applyBorder="1" applyAlignment="1" applyProtection="1">
      <alignment horizontal="center" vertical="center" wrapText="1"/>
      <protection locked="0"/>
    </xf>
    <xf numFmtId="0" fontId="25" fillId="0" borderId="16" xfId="53" applyFont="1" applyBorder="1" applyAlignment="1" applyProtection="1">
      <alignment horizontal="center" vertical="center"/>
      <protection locked="0"/>
    </xf>
    <xf numFmtId="0" fontId="25" fillId="0" borderId="12" xfId="53" applyFont="1" applyBorder="1" applyAlignment="1" applyProtection="1">
      <alignment horizontal="center" vertical="top"/>
      <protection locked="0"/>
    </xf>
    <xf numFmtId="0" fontId="27" fillId="0" borderId="22" xfId="50" applyFont="1" applyBorder="1" applyAlignment="1" applyProtection="1">
      <alignment horizontal="center" vertical="center"/>
      <protection locked="0"/>
    </xf>
    <xf numFmtId="0" fontId="25" fillId="0" borderId="0" xfId="53" applyFont="1" applyAlignment="1" applyProtection="1">
      <alignment horizontal="center" vertical="top"/>
      <protection locked="0"/>
    </xf>
    <xf numFmtId="0" fontId="25" fillId="0" borderId="22" xfId="50" applyFont="1" applyBorder="1" applyProtection="1">
      <alignment vertical="center"/>
      <protection locked="0"/>
    </xf>
    <xf numFmtId="0" fontId="25" fillId="0" borderId="0" xfId="50" applyFont="1" applyAlignment="1" applyProtection="1">
      <alignment vertical="center" wrapText="1"/>
      <protection locked="0"/>
    </xf>
    <xf numFmtId="176" fontId="28" fillId="0" borderId="14" xfId="50" applyNumberFormat="1" applyFont="1" applyBorder="1" applyAlignment="1">
      <alignment horizontal="center" vertical="center" wrapText="1"/>
    </xf>
    <xf numFmtId="0" fontId="27" fillId="0" borderId="10" xfId="50" applyFont="1" applyBorder="1" applyAlignment="1" applyProtection="1">
      <alignment horizontal="center" vertical="center"/>
      <protection locked="0"/>
    </xf>
    <xf numFmtId="0" fontId="27" fillId="0" borderId="11" xfId="50" applyFont="1" applyBorder="1" applyAlignment="1" applyProtection="1">
      <alignment horizontal="center" vertical="center"/>
      <protection locked="0"/>
    </xf>
    <xf numFmtId="0" fontId="27" fillId="0" borderId="12" xfId="50" applyFont="1" applyBorder="1" applyAlignment="1" applyProtection="1">
      <alignment horizontal="center" vertical="center"/>
      <protection locked="0"/>
    </xf>
    <xf numFmtId="0" fontId="25" fillId="0" borderId="10" xfId="50" applyFont="1" applyBorder="1" applyAlignment="1" applyProtection="1">
      <alignment horizontal="center" vertical="center"/>
      <protection locked="0"/>
    </xf>
    <xf numFmtId="0" fontId="25" fillId="0" borderId="11" xfId="50" applyFont="1" applyBorder="1" applyAlignment="1" applyProtection="1">
      <alignment horizontal="center" vertical="center"/>
      <protection locked="0"/>
    </xf>
    <xf numFmtId="0" fontId="25" fillId="0" borderId="12" xfId="50" applyFont="1" applyBorder="1" applyAlignment="1" applyProtection="1">
      <alignment horizontal="center" vertical="center"/>
      <protection locked="0"/>
    </xf>
    <xf numFmtId="179" fontId="28" fillId="0" borderId="14" xfId="50" applyNumberFormat="1" applyFont="1" applyBorder="1" applyAlignment="1">
      <alignment horizontal="center" vertical="center" wrapText="1"/>
    </xf>
    <xf numFmtId="0" fontId="27" fillId="0" borderId="15" xfId="50" applyFont="1" applyBorder="1" applyAlignment="1" applyProtection="1">
      <alignment horizontal="center" vertical="center"/>
      <protection locked="0"/>
    </xf>
    <xf numFmtId="0" fontId="27" fillId="0" borderId="16" xfId="0" applyFont="1" applyBorder="1" applyAlignment="1" applyProtection="1">
      <alignment horizontal="center" vertical="center"/>
      <protection locked="0"/>
    </xf>
    <xf numFmtId="0" fontId="27" fillId="0" borderId="20" xfId="0" applyFont="1" applyBorder="1" applyAlignment="1" applyProtection="1">
      <alignment horizontal="center" vertical="center"/>
      <protection locked="0"/>
    </xf>
    <xf numFmtId="180" fontId="30" fillId="0" borderId="10" xfId="50" applyNumberFormat="1" applyFont="1" applyBorder="1" applyAlignment="1" applyProtection="1">
      <alignment horizontal="center" vertical="center" wrapText="1"/>
      <protection locked="0"/>
    </xf>
    <xf numFmtId="180" fontId="30" fillId="0" borderId="11" xfId="50" applyNumberFormat="1" applyFont="1" applyBorder="1" applyAlignment="1" applyProtection="1">
      <alignment horizontal="center" vertical="center" wrapText="1"/>
      <protection locked="0"/>
    </xf>
    <xf numFmtId="180" fontId="30" fillId="0" borderId="12" xfId="50" applyNumberFormat="1" applyFont="1" applyBorder="1" applyAlignment="1" applyProtection="1">
      <alignment horizontal="center" vertical="center" wrapText="1"/>
      <protection locked="0"/>
    </xf>
    <xf numFmtId="0" fontId="28" fillId="0" borderId="14" xfId="50" applyFont="1" applyBorder="1" applyAlignment="1">
      <alignment horizontal="center" vertical="center" wrapText="1"/>
    </xf>
    <xf numFmtId="0" fontId="27" fillId="0" borderId="18" xfId="50" applyFont="1" applyBorder="1" applyAlignment="1" applyProtection="1">
      <alignment horizontal="center" vertical="center"/>
      <protection locked="0"/>
    </xf>
    <xf numFmtId="0" fontId="27" fillId="0" borderId="19" xfId="0" applyFont="1" applyBorder="1" applyAlignment="1" applyProtection="1">
      <alignment horizontal="center" vertical="center"/>
      <protection locked="0"/>
    </xf>
    <xf numFmtId="0" fontId="27" fillId="0" borderId="0" xfId="0" applyFont="1" applyAlignment="1" applyProtection="1">
      <alignment horizontal="center" vertical="center"/>
      <protection locked="0"/>
    </xf>
    <xf numFmtId="0" fontId="27" fillId="0" borderId="21" xfId="50" applyFont="1" applyBorder="1" applyAlignment="1" applyProtection="1">
      <alignment horizontal="center" vertical="center"/>
      <protection locked="0"/>
    </xf>
    <xf numFmtId="0" fontId="27" fillId="0" borderId="23" xfId="0" applyFont="1" applyBorder="1" applyAlignment="1" applyProtection="1">
      <alignment horizontal="center" vertical="center"/>
      <protection locked="0"/>
    </xf>
    <xf numFmtId="0" fontId="27" fillId="0" borderId="24" xfId="0" applyFont="1" applyBorder="1" applyAlignment="1" applyProtection="1">
      <alignment horizontal="center" vertical="center"/>
      <protection locked="0"/>
    </xf>
    <xf numFmtId="180" fontId="32" fillId="0" borderId="10" xfId="50" applyNumberFormat="1" applyFont="1" applyBorder="1" applyAlignment="1" applyProtection="1">
      <alignment horizontal="center" vertical="center" wrapText="1"/>
      <protection locked="0"/>
    </xf>
    <xf numFmtId="180" fontId="32" fillId="0" borderId="11" xfId="50" applyNumberFormat="1" applyFont="1" applyBorder="1" applyAlignment="1" applyProtection="1">
      <alignment horizontal="center" vertical="center" wrapText="1"/>
      <protection locked="0"/>
    </xf>
    <xf numFmtId="180" fontId="32" fillId="0" borderId="12" xfId="50" applyNumberFormat="1" applyFont="1" applyBorder="1" applyAlignment="1" applyProtection="1">
      <alignment horizontal="center" vertical="center" wrapText="1"/>
      <protection locked="0"/>
    </xf>
    <xf numFmtId="0" fontId="27" fillId="0" borderId="14" xfId="50" applyFont="1" applyBorder="1" applyAlignment="1" applyProtection="1">
      <alignment horizontal="center" vertical="center" wrapText="1"/>
      <protection locked="0"/>
    </xf>
    <xf numFmtId="0" fontId="27" fillId="0" borderId="15" xfId="50" applyFont="1" applyBorder="1" applyAlignment="1" applyProtection="1">
      <alignment horizontal="center" vertical="center" wrapText="1"/>
      <protection locked="0"/>
    </xf>
    <xf numFmtId="0" fontId="27" fillId="0" borderId="20" xfId="50" applyFont="1" applyBorder="1" applyAlignment="1" applyProtection="1">
      <alignment horizontal="center" vertical="center" wrapText="1"/>
      <protection locked="0"/>
    </xf>
    <xf numFmtId="0" fontId="25" fillId="0" borderId="15" xfId="50" applyFont="1" applyBorder="1" applyAlignment="1" applyProtection="1">
      <alignment horizontal="center" vertical="center" wrapText="1"/>
      <protection locked="0"/>
    </xf>
    <xf numFmtId="0" fontId="25" fillId="0" borderId="16" xfId="50" applyFont="1" applyBorder="1" applyAlignment="1" applyProtection="1">
      <alignment horizontal="center" vertical="center" wrapText="1"/>
      <protection locked="0"/>
    </xf>
    <xf numFmtId="0" fontId="27" fillId="0" borderId="17" xfId="50" applyFont="1" applyBorder="1" applyAlignment="1" applyProtection="1">
      <alignment horizontal="center" vertical="center" wrapText="1"/>
      <protection locked="0"/>
    </xf>
    <xf numFmtId="0" fontId="27" fillId="0" borderId="18" xfId="50" applyFont="1" applyBorder="1" applyAlignment="1" applyProtection="1">
      <alignment horizontal="center" vertical="center" wrapText="1"/>
      <protection locked="0"/>
    </xf>
    <xf numFmtId="0" fontId="27" fillId="0" borderId="19" xfId="50" applyFont="1" applyBorder="1" applyAlignment="1" applyProtection="1">
      <alignment horizontal="center" vertical="center" wrapText="1"/>
      <protection locked="0"/>
    </xf>
    <xf numFmtId="0" fontId="30" fillId="0" borderId="0" xfId="50" applyFont="1" applyAlignment="1" applyProtection="1">
      <alignment horizontal="left" vertical="center" wrapText="1"/>
      <protection locked="0"/>
    </xf>
    <xf numFmtId="49" fontId="25" fillId="0" borderId="0" xfId="50" applyNumberFormat="1" applyFont="1" applyAlignment="1" applyProtection="1">
      <alignment horizontal="center" vertical="center"/>
      <protection locked="0"/>
    </xf>
    <xf numFmtId="0" fontId="30" fillId="0" borderId="0" xfId="0" applyFont="1">
      <alignment vertical="center"/>
    </xf>
    <xf numFmtId="0" fontId="30" fillId="0" borderId="0" xfId="0" applyFont="1" applyAlignment="1">
      <alignment horizontal="left" vertical="center"/>
    </xf>
    <xf numFmtId="0" fontId="26" fillId="0" borderId="13" xfId="0" applyFont="1" applyBorder="1" applyAlignment="1">
      <alignment horizontal="center" vertical="center"/>
    </xf>
    <xf numFmtId="0" fontId="30" fillId="0" borderId="14" xfId="0" applyFont="1" applyBorder="1" applyAlignment="1">
      <alignment horizontal="left" vertical="center"/>
    </xf>
    <xf numFmtId="49" fontId="30" fillId="0" borderId="13" xfId="0" applyNumberFormat="1" applyFont="1" applyBorder="1">
      <alignment vertical="center"/>
    </xf>
    <xf numFmtId="0" fontId="30" fillId="0" borderId="14" xfId="0" applyFont="1" applyBorder="1">
      <alignment vertical="center"/>
    </xf>
    <xf numFmtId="49" fontId="30" fillId="0" borderId="0" xfId="0" applyNumberFormat="1" applyFont="1">
      <alignment vertical="center"/>
    </xf>
    <xf numFmtId="0" fontId="30" fillId="0" borderId="21" xfId="0" applyFont="1" applyBorder="1" applyAlignment="1">
      <alignment horizontal="left" vertical="center"/>
    </xf>
    <xf numFmtId="0" fontId="30" fillId="0" borderId="21" xfId="0" applyFont="1" applyBorder="1" applyAlignment="1">
      <alignment vertical="center" wrapText="1"/>
    </xf>
    <xf numFmtId="0" fontId="30" fillId="0" borderId="13" xfId="0" applyFont="1" applyBorder="1">
      <alignment vertical="center"/>
    </xf>
    <xf numFmtId="0" fontId="30" fillId="0" borderId="21" xfId="0" applyFont="1" applyBorder="1">
      <alignment vertical="center"/>
    </xf>
    <xf numFmtId="0" fontId="30" fillId="0" borderId="0" xfId="0" applyFont="1" applyAlignment="1">
      <alignment horizontal="right" vertical="center"/>
    </xf>
    <xf numFmtId="0" fontId="30" fillId="0" borderId="0" xfId="0" applyFont="1" applyAlignment="1">
      <alignment horizontal="center" vertical="center"/>
    </xf>
    <xf numFmtId="0" fontId="26" fillId="0" borderId="14" xfId="0" applyFont="1" applyBorder="1" applyAlignment="1">
      <alignment horizontal="center" vertical="center"/>
    </xf>
    <xf numFmtId="0" fontId="26" fillId="0" borderId="17" xfId="0" applyFont="1" applyBorder="1" applyAlignment="1">
      <alignment horizontal="center" vertical="center"/>
    </xf>
    <xf numFmtId="0" fontId="30" fillId="0" borderId="17" xfId="0" applyFont="1" applyBorder="1">
      <alignment vertical="center"/>
    </xf>
    <xf numFmtId="0" fontId="30" fillId="0" borderId="17" xfId="0" applyFont="1" applyBorder="1" applyAlignment="1">
      <alignment horizontal="left" vertical="center"/>
    </xf>
    <xf numFmtId="0" fontId="26" fillId="0" borderId="21" xfId="0" applyFont="1" applyBorder="1" applyAlignment="1">
      <alignment horizontal="center" vertical="center"/>
    </xf>
    <xf numFmtId="0" fontId="30" fillId="0" borderId="21" xfId="0" applyFont="1" applyBorder="1" applyAlignment="1">
      <alignment horizontal="justify" vertical="center" wrapText="1"/>
    </xf>
    <xf numFmtId="0" fontId="30" fillId="0" borderId="0" xfId="0" applyFont="1" applyAlignment="1">
      <alignment horizontal="justify" vertical="center" wrapText="1"/>
    </xf>
    <xf numFmtId="0" fontId="25" fillId="0" borderId="0" xfId="54" applyFont="1">
      <alignment vertical="center"/>
    </xf>
    <xf numFmtId="0" fontId="33" fillId="0" borderId="0" xfId="54" applyFont="1">
      <alignment vertical="center"/>
    </xf>
    <xf numFmtId="0" fontId="27" fillId="0" borderId="0" xfId="54" applyFont="1">
      <alignment vertical="center"/>
    </xf>
    <xf numFmtId="0" fontId="25" fillId="0" borderId="14" xfId="54" applyFont="1" applyBorder="1">
      <alignment vertical="center"/>
    </xf>
    <xf numFmtId="0" fontId="34" fillId="0" borderId="0" xfId="54" applyFont="1">
      <alignment vertical="center"/>
    </xf>
    <xf numFmtId="0" fontId="28" fillId="0" borderId="13" xfId="0" applyFont="1" applyBorder="1" applyAlignment="1">
      <alignment horizontal="left" vertical="center" wrapText="1"/>
    </xf>
    <xf numFmtId="0" fontId="28" fillId="0" borderId="0" xfId="57" applyFont="1">
      <alignment vertical="center"/>
    </xf>
    <xf numFmtId="0" fontId="35" fillId="0" borderId="0" xfId="57" applyFont="1">
      <alignment vertical="center"/>
    </xf>
    <xf numFmtId="0" fontId="35" fillId="0" borderId="0" xfId="0" applyFont="1" applyAlignment="1" applyProtection="1">
      <alignment horizontal="left" vertical="center"/>
      <protection locked="0"/>
    </xf>
    <xf numFmtId="0" fontId="28" fillId="0" borderId="14" xfId="52"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horizontal="center" vertical="center"/>
    </xf>
    <xf numFmtId="0" fontId="28" fillId="0" borderId="10" xfId="0" applyFont="1" applyBorder="1" applyAlignment="1">
      <alignment horizontal="center" vertical="center"/>
    </xf>
    <xf numFmtId="49" fontId="28" fillId="0" borderId="25" xfId="57" applyNumberFormat="1" applyFont="1" applyBorder="1" applyAlignment="1">
      <alignment horizontal="center" vertical="center" wrapText="1"/>
    </xf>
    <xf numFmtId="49" fontId="28" fillId="0" borderId="26" xfId="57" applyNumberFormat="1" applyFont="1" applyBorder="1" applyAlignment="1">
      <alignment horizontal="center" vertical="center" wrapText="1"/>
    </xf>
    <xf numFmtId="0" fontId="28" fillId="0" borderId="16" xfId="57" applyFont="1" applyBorder="1" applyAlignment="1">
      <alignment horizontal="center" vertical="center" textRotation="255"/>
    </xf>
    <xf numFmtId="0" fontId="28" fillId="0" borderId="11" xfId="57" applyFont="1" applyBorder="1" applyAlignment="1">
      <alignment horizontal="center" vertical="center" textRotation="255"/>
    </xf>
    <xf numFmtId="0" fontId="28" fillId="0" borderId="12" xfId="57" applyFont="1" applyBorder="1" applyAlignment="1">
      <alignment horizontal="center" vertical="center" textRotation="255"/>
    </xf>
    <xf numFmtId="0" fontId="28" fillId="0" borderId="0" xfId="52" applyFont="1" applyProtection="1">
      <alignment vertical="center"/>
      <protection locked="0"/>
    </xf>
    <xf numFmtId="0" fontId="28" fillId="0" borderId="21" xfId="52" applyFont="1" applyBorder="1" applyAlignment="1">
      <alignment horizontal="center" vertical="center"/>
    </xf>
    <xf numFmtId="49" fontId="28" fillId="0" borderId="27" xfId="57" applyNumberFormat="1" applyFont="1" applyBorder="1" applyAlignment="1">
      <alignment horizontal="center" vertical="center" wrapText="1"/>
    </xf>
    <xf numFmtId="49" fontId="28" fillId="0" borderId="28" xfId="57" applyNumberFormat="1" applyFont="1" applyBorder="1" applyAlignment="1">
      <alignment horizontal="center" vertical="center" wrapText="1"/>
    </xf>
    <xf numFmtId="49" fontId="28" fillId="0" borderId="29" xfId="57" applyNumberFormat="1" applyFont="1" applyBorder="1" applyAlignment="1">
      <alignment horizontal="center" vertical="center" wrapText="1"/>
    </xf>
    <xf numFmtId="0" fontId="28" fillId="0" borderId="13" xfId="0" applyFont="1" applyBorder="1" applyAlignment="1">
      <alignment horizontal="center" vertical="center" shrinkToFit="1"/>
    </xf>
    <xf numFmtId="0" fontId="28" fillId="0" borderId="13" xfId="0" applyFont="1" applyBorder="1" applyAlignment="1">
      <alignment horizontal="center" vertical="center" wrapText="1" shrinkToFit="1"/>
    </xf>
    <xf numFmtId="0" fontId="28" fillId="0" borderId="0" xfId="0" applyFont="1" applyAlignment="1">
      <alignment horizontal="right" vertical="top"/>
    </xf>
    <xf numFmtId="0" fontId="28" fillId="0" borderId="0" xfId="0" applyFont="1" applyAlignment="1">
      <alignment horizontal="left" vertical="center"/>
    </xf>
    <xf numFmtId="0" fontId="28" fillId="0" borderId="13" xfId="52" applyFont="1" applyBorder="1" applyAlignment="1" applyProtection="1">
      <alignment horizontal="center" vertical="center"/>
      <protection hidden="1"/>
    </xf>
    <xf numFmtId="49" fontId="28" fillId="0" borderId="12" xfId="57" applyNumberFormat="1" applyFont="1" applyBorder="1" applyProtection="1">
      <alignment vertical="center"/>
      <protection locked="0"/>
    </xf>
    <xf numFmtId="181" fontId="28" fillId="0" borderId="13" xfId="57" applyNumberFormat="1" applyFont="1" applyBorder="1" applyProtection="1">
      <alignment vertical="center"/>
      <protection locked="0"/>
    </xf>
    <xf numFmtId="181" fontId="28" fillId="0" borderId="30" xfId="57" applyNumberFormat="1" applyFont="1" applyBorder="1" applyProtection="1">
      <alignment vertical="center"/>
      <protection locked="0"/>
    </xf>
    <xf numFmtId="181" fontId="28" fillId="0" borderId="14" xfId="57" applyNumberFormat="1" applyFont="1" applyBorder="1" applyProtection="1">
      <alignment vertical="center"/>
      <protection locked="0"/>
    </xf>
    <xf numFmtId="0" fontId="28" fillId="0" borderId="30" xfId="57" applyFont="1" applyBorder="1" applyAlignment="1" applyProtection="1">
      <alignment vertical="center" wrapText="1"/>
      <protection locked="0"/>
    </xf>
    <xf numFmtId="181" fontId="28" fillId="0" borderId="12" xfId="57" applyNumberFormat="1" applyFont="1" applyBorder="1" applyProtection="1">
      <alignment vertical="center"/>
      <protection locked="0"/>
    </xf>
    <xf numFmtId="0" fontId="28" fillId="0" borderId="15" xfId="0" applyFont="1" applyBorder="1" applyAlignment="1">
      <alignment horizontal="left" vertical="center" wrapText="1"/>
    </xf>
    <xf numFmtId="0" fontId="28" fillId="0" borderId="16" xfId="0" applyFont="1" applyBorder="1" applyAlignment="1">
      <alignment horizontal="left" vertical="center" wrapText="1"/>
    </xf>
    <xf numFmtId="0" fontId="28" fillId="0" borderId="20" xfId="0" applyFont="1" applyBorder="1" applyAlignment="1">
      <alignment horizontal="left" vertical="center" wrapText="1"/>
    </xf>
    <xf numFmtId="0" fontId="35" fillId="0" borderId="0" xfId="57" applyFont="1" applyProtection="1">
      <alignment vertical="center"/>
      <protection locked="0"/>
    </xf>
    <xf numFmtId="181" fontId="28" fillId="0" borderId="10" xfId="57" applyNumberFormat="1" applyFont="1" applyBorder="1" applyProtection="1">
      <alignment vertical="center"/>
      <protection locked="0"/>
    </xf>
    <xf numFmtId="0" fontId="28" fillId="0" borderId="19" xfId="0" applyFont="1" applyBorder="1" applyAlignment="1">
      <alignment horizontal="left" vertical="center" wrapText="1"/>
    </xf>
    <xf numFmtId="0" fontId="28" fillId="0" borderId="0" xfId="0" applyFont="1" applyAlignment="1">
      <alignment horizontal="left" vertical="center" wrapText="1"/>
    </xf>
    <xf numFmtId="0" fontId="28" fillId="0" borderId="21" xfId="57" applyFont="1" applyBorder="1" applyAlignment="1">
      <alignment horizontal="center" vertical="center" wrapText="1"/>
    </xf>
    <xf numFmtId="49" fontId="28" fillId="0" borderId="22" xfId="57" applyNumberFormat="1" applyFont="1" applyBorder="1" applyProtection="1">
      <alignment vertical="center"/>
      <protection locked="0"/>
    </xf>
    <xf numFmtId="181" fontId="28" fillId="0" borderId="21" xfId="57" applyNumberFormat="1" applyFont="1" applyBorder="1" applyProtection="1">
      <alignment vertical="center"/>
      <protection locked="0"/>
    </xf>
    <xf numFmtId="181" fontId="28" fillId="0" borderId="22" xfId="57" applyNumberFormat="1" applyFont="1" applyBorder="1" applyProtection="1">
      <alignment vertical="center"/>
      <protection locked="0"/>
    </xf>
    <xf numFmtId="0" fontId="28" fillId="0" borderId="23" xfId="0" applyFont="1" applyBorder="1" applyAlignment="1">
      <alignment horizontal="left" vertical="center" wrapText="1"/>
    </xf>
    <xf numFmtId="0" fontId="28" fillId="0" borderId="24" xfId="0" applyFont="1" applyBorder="1" applyAlignment="1">
      <alignment horizontal="left" vertical="center" wrapText="1"/>
    </xf>
    <xf numFmtId="0" fontId="28" fillId="0" borderId="22" xfId="0" applyFont="1" applyBorder="1" applyAlignment="1">
      <alignment horizontal="left" vertical="center" wrapText="1"/>
    </xf>
    <xf numFmtId="0" fontId="28" fillId="0" borderId="19" xfId="56" applyFont="1" applyBorder="1" applyAlignment="1">
      <alignment horizontal="center" vertical="center" wrapText="1"/>
    </xf>
    <xf numFmtId="49" fontId="28" fillId="0" borderId="14" xfId="56" applyNumberFormat="1" applyFont="1" applyBorder="1" applyAlignment="1" applyProtection="1">
      <alignment horizontal="center" vertical="center" wrapText="1"/>
      <protection locked="0"/>
    </xf>
    <xf numFmtId="0" fontId="28" fillId="0" borderId="14" xfId="0" applyFont="1" applyBorder="1" applyAlignment="1" applyProtection="1">
      <alignment horizontal="center" vertical="center" wrapText="1"/>
      <protection locked="0"/>
    </xf>
    <xf numFmtId="0" fontId="28" fillId="0" borderId="10" xfId="56" applyFont="1" applyBorder="1" applyAlignment="1" applyProtection="1">
      <alignment horizontal="center" textRotation="255"/>
      <protection locked="0"/>
    </xf>
    <xf numFmtId="0" fontId="28" fillId="0" borderId="11" xfId="56" applyFont="1" applyBorder="1" applyAlignment="1" applyProtection="1">
      <alignment horizontal="center" textRotation="255"/>
      <protection locked="0"/>
    </xf>
    <xf numFmtId="0" fontId="28" fillId="0" borderId="11" xfId="56" applyFont="1" applyBorder="1" applyAlignment="1" applyProtection="1">
      <alignment horizontal="center" vertical="top"/>
      <protection locked="0"/>
    </xf>
    <xf numFmtId="0" fontId="28" fillId="0" borderId="12" xfId="56" applyFont="1" applyBorder="1" applyAlignment="1" applyProtection="1">
      <alignment horizontal="center" vertical="top"/>
      <protection locked="0"/>
    </xf>
    <xf numFmtId="49" fontId="28" fillId="0" borderId="21" xfId="56" applyNumberFormat="1" applyFont="1" applyBorder="1" applyAlignment="1" applyProtection="1">
      <alignment horizontal="center" vertical="center" wrapText="1"/>
      <protection locked="0"/>
    </xf>
    <xf numFmtId="0" fontId="28" fillId="0" borderId="21" xfId="0" applyFont="1" applyBorder="1" applyAlignment="1" applyProtection="1">
      <alignment horizontal="center" vertical="center" wrapText="1"/>
      <protection locked="0"/>
    </xf>
    <xf numFmtId="49" fontId="28" fillId="0" borderId="13" xfId="56" applyNumberFormat="1" applyFont="1" applyBorder="1" applyAlignment="1" applyProtection="1">
      <alignment horizontal="center" vertical="center" wrapText="1"/>
      <protection locked="0"/>
    </xf>
    <xf numFmtId="0" fontId="28" fillId="0" borderId="13" xfId="0" applyFont="1" applyBorder="1" applyAlignment="1" applyProtection="1">
      <alignment horizontal="center" vertical="center"/>
      <protection locked="0"/>
    </xf>
    <xf numFmtId="49" fontId="28" fillId="0" borderId="0" xfId="56" applyNumberFormat="1" applyFont="1" applyAlignment="1" applyProtection="1">
      <alignment horizontal="right" vertical="center"/>
      <protection locked="0"/>
    </xf>
    <xf numFmtId="49" fontId="28" fillId="0" borderId="0" xfId="56" applyNumberFormat="1" applyFont="1" applyAlignment="1" applyProtection="1">
      <alignment vertical="center" wrapText="1"/>
      <protection locked="0"/>
    </xf>
    <xf numFmtId="179" fontId="28" fillId="0" borderId="13" xfId="56" applyNumberFormat="1" applyFont="1" applyBorder="1" applyAlignment="1" applyProtection="1">
      <alignment horizontal="center" vertical="center" wrapText="1"/>
      <protection locked="0"/>
    </xf>
    <xf numFmtId="179" fontId="28" fillId="0" borderId="13" xfId="56" applyNumberFormat="1" applyFont="1" applyBorder="1" applyAlignment="1" applyProtection="1">
      <alignment horizontal="right" vertical="center" wrapText="1"/>
      <protection locked="0"/>
    </xf>
    <xf numFmtId="49" fontId="28" fillId="0" borderId="15" xfId="56" applyNumberFormat="1" applyFont="1" applyBorder="1" applyAlignment="1" applyProtection="1">
      <alignment horizontal="left" vertical="center" wrapText="1"/>
      <protection locked="0"/>
    </xf>
    <xf numFmtId="0" fontId="28" fillId="0" borderId="16" xfId="56" applyFont="1" applyBorder="1" applyAlignment="1" applyProtection="1">
      <alignment horizontal="left" vertical="center" wrapText="1"/>
      <protection locked="0"/>
    </xf>
    <xf numFmtId="0" fontId="28" fillId="0" borderId="20" xfId="56" applyFont="1" applyBorder="1" applyAlignment="1" applyProtection="1">
      <alignment horizontal="left" vertical="center" wrapText="1"/>
      <protection locked="0"/>
    </xf>
    <xf numFmtId="0" fontId="28" fillId="0" borderId="18" xfId="0" applyFont="1" applyBorder="1" applyAlignment="1" applyProtection="1">
      <alignment horizontal="left" vertical="center" wrapText="1"/>
      <protection locked="0"/>
    </xf>
    <xf numFmtId="0" fontId="28" fillId="0" borderId="0" xfId="0" applyFont="1" applyAlignment="1" applyProtection="1">
      <alignment horizontal="left" vertical="center" wrapText="1"/>
      <protection locked="0"/>
    </xf>
    <xf numFmtId="0" fontId="28" fillId="0" borderId="19" xfId="0" applyFont="1" applyBorder="1" applyAlignment="1" applyProtection="1">
      <alignment horizontal="left" vertical="center" wrapText="1"/>
      <protection locked="0"/>
    </xf>
    <xf numFmtId="0" fontId="28" fillId="0" borderId="23" xfId="0" applyFont="1" applyBorder="1" applyAlignment="1" applyProtection="1">
      <alignment horizontal="left" vertical="center" wrapText="1"/>
      <protection locked="0"/>
    </xf>
    <xf numFmtId="0" fontId="28" fillId="0" borderId="24" xfId="0" applyFont="1" applyBorder="1" applyAlignment="1" applyProtection="1">
      <alignment horizontal="left" vertical="center" wrapText="1"/>
      <protection locked="0"/>
    </xf>
    <xf numFmtId="0" fontId="28" fillId="0" borderId="22" xfId="0" applyFont="1" applyBorder="1" applyAlignment="1" applyProtection="1">
      <alignment horizontal="left" vertical="center" wrapText="1"/>
      <protection locked="0"/>
    </xf>
    <xf numFmtId="0" fontId="28" fillId="0" borderId="0" xfId="0" applyFont="1" applyProtection="1">
      <alignment vertical="center"/>
      <protection locked="0" hidden="1"/>
    </xf>
    <xf numFmtId="0" fontId="28" fillId="0" borderId="0" xfId="0" applyFont="1" applyProtection="1">
      <alignment vertical="center"/>
      <protection hidden="1"/>
    </xf>
    <xf numFmtId="0" fontId="35" fillId="0" borderId="31" xfId="52" applyFont="1" applyBorder="1" applyAlignment="1">
      <alignment horizontal="left" vertical="center" wrapText="1"/>
    </xf>
    <xf numFmtId="0" fontId="35" fillId="0" borderId="32" xfId="52" applyFont="1" applyBorder="1" applyAlignment="1">
      <alignment horizontal="left" vertical="center" wrapText="1"/>
    </xf>
    <xf numFmtId="0" fontId="35" fillId="0" borderId="33" xfId="52" applyFont="1" applyBorder="1" applyAlignment="1">
      <alignment horizontal="left" vertical="center" wrapText="1"/>
    </xf>
    <xf numFmtId="49" fontId="36" fillId="0" borderId="13" xfId="57" applyNumberFormat="1" applyFont="1" applyBorder="1" applyAlignment="1" applyProtection="1">
      <alignment horizontal="center" vertical="center" wrapText="1"/>
      <protection locked="0"/>
    </xf>
    <xf numFmtId="0" fontId="35" fillId="0" borderId="13" xfId="55" applyFont="1" applyBorder="1" applyAlignment="1">
      <alignment horizontal="center" vertical="center"/>
    </xf>
    <xf numFmtId="0" fontId="28" fillId="0" borderId="16" xfId="0" applyFont="1" applyBorder="1">
      <alignment vertical="center"/>
    </xf>
    <xf numFmtId="0" fontId="28" fillId="0" borderId="0" xfId="0" applyFont="1" applyAlignment="1" applyProtection="1">
      <alignment horizontal="left" vertical="center"/>
      <protection locked="0"/>
    </xf>
    <xf numFmtId="0" fontId="35" fillId="0" borderId="34" xfId="52" applyFont="1" applyBorder="1" applyAlignment="1">
      <alignment horizontal="center" vertical="top" wrapText="1"/>
    </xf>
    <xf numFmtId="0" fontId="35" fillId="0" borderId="16" xfId="52" applyFont="1" applyBorder="1" applyAlignment="1">
      <alignment horizontal="center" vertical="top" wrapText="1"/>
    </xf>
    <xf numFmtId="0" fontId="35" fillId="0" borderId="35" xfId="52" applyFont="1" applyBorder="1" applyAlignment="1">
      <alignment horizontal="center" vertical="top" wrapText="1"/>
    </xf>
    <xf numFmtId="176" fontId="28" fillId="0" borderId="13" xfId="57" applyNumberFormat="1" applyFont="1" applyBorder="1" applyAlignment="1" applyProtection="1">
      <alignment horizontal="center" vertical="center" wrapText="1"/>
      <protection locked="0"/>
    </xf>
    <xf numFmtId="176" fontId="36" fillId="0" borderId="13" xfId="57" applyNumberFormat="1" applyFont="1" applyBorder="1" applyAlignment="1" applyProtection="1">
      <alignment horizontal="center" vertical="center" wrapText="1"/>
      <protection locked="0"/>
    </xf>
    <xf numFmtId="178" fontId="37" fillId="0" borderId="13" xfId="56" applyNumberFormat="1" applyFont="1" applyBorder="1" applyAlignment="1" applyProtection="1">
      <alignment horizontal="center" vertical="center" wrapText="1"/>
      <protection hidden="1"/>
    </xf>
    <xf numFmtId="49" fontId="28" fillId="0" borderId="0" xfId="56" applyNumberFormat="1" applyFont="1" applyAlignment="1">
      <alignment horizontal="left" vertical="center"/>
    </xf>
    <xf numFmtId="0" fontId="28" fillId="0" borderId="36" xfId="52" applyFont="1" applyBorder="1" applyAlignment="1">
      <alignment vertical="center" wrapText="1"/>
    </xf>
    <xf numFmtId="0" fontId="28" fillId="0" borderId="37" xfId="52" applyFont="1" applyBorder="1" applyAlignment="1">
      <alignment horizontal="center" vertical="center" wrapText="1"/>
    </xf>
    <xf numFmtId="0" fontId="28" fillId="0" borderId="38" xfId="52" applyFont="1" applyBorder="1" applyAlignment="1">
      <alignment horizontal="center" vertical="center" wrapText="1"/>
    </xf>
    <xf numFmtId="178" fontId="36" fillId="0" borderId="13" xfId="57" applyNumberFormat="1" applyFont="1" applyBorder="1" applyAlignment="1" applyProtection="1">
      <alignment horizontal="center" vertical="center" wrapText="1"/>
      <protection locked="0"/>
    </xf>
    <xf numFmtId="0" fontId="28" fillId="0" borderId="18" xfId="0" applyFont="1" applyBorder="1" applyAlignment="1">
      <alignment horizontal="left" vertical="center" wrapText="1"/>
    </xf>
    <xf numFmtId="0" fontId="28" fillId="0" borderId="39" xfId="52" applyFont="1" applyBorder="1" applyAlignment="1">
      <alignment horizontal="center" vertical="center" wrapText="1"/>
    </xf>
    <xf numFmtId="0" fontId="28" fillId="0" borderId="40" xfId="52" applyFont="1" applyBorder="1" applyAlignment="1">
      <alignment horizontal="center" vertical="center" wrapText="1"/>
    </xf>
    <xf numFmtId="0" fontId="28" fillId="0" borderId="41" xfId="52" applyFont="1" applyBorder="1" applyAlignment="1">
      <alignment horizontal="center" vertical="center" wrapText="1"/>
    </xf>
    <xf numFmtId="178" fontId="28" fillId="0" borderId="13" xfId="57" applyNumberFormat="1" applyFont="1" applyBorder="1" applyAlignment="1" applyProtection="1">
      <alignment horizontal="center" vertical="center" wrapText="1"/>
      <protection locked="0"/>
    </xf>
    <xf numFmtId="0" fontId="28" fillId="0" borderId="13" xfId="53" applyFont="1" applyBorder="1" applyAlignment="1">
      <alignment horizontal="center" vertical="top" wrapText="1"/>
    </xf>
    <xf numFmtId="0" fontId="28" fillId="0" borderId="13" xfId="53" applyFont="1" applyBorder="1">
      <alignment vertical="center"/>
    </xf>
    <xf numFmtId="0" fontId="28" fillId="0" borderId="42" xfId="52" applyFont="1" applyBorder="1" applyAlignment="1">
      <alignment horizontal="center" vertical="center" wrapText="1"/>
    </xf>
    <xf numFmtId="0" fontId="28" fillId="0" borderId="10" xfId="52" applyFont="1" applyBorder="1" applyAlignment="1">
      <alignment horizontal="center" vertical="center" wrapText="1"/>
    </xf>
    <xf numFmtId="0" fontId="28" fillId="0" borderId="43" xfId="52" applyFont="1" applyBorder="1" applyAlignment="1">
      <alignment horizontal="center" vertical="center" wrapText="1"/>
    </xf>
    <xf numFmtId="0" fontId="28" fillId="0" borderId="36" xfId="52" applyFont="1" applyBorder="1" applyAlignment="1">
      <alignment horizontal="center" vertical="center" wrapText="1"/>
    </xf>
    <xf numFmtId="0" fontId="28" fillId="0" borderId="22" xfId="53" applyFont="1" applyBorder="1" applyAlignment="1">
      <alignment horizontal="center" vertical="center"/>
    </xf>
    <xf numFmtId="0" fontId="28" fillId="0" borderId="44" xfId="0" applyFont="1" applyBorder="1" applyAlignment="1">
      <alignment horizontal="center" vertical="center"/>
    </xf>
    <xf numFmtId="178" fontId="38" fillId="0" borderId="13" xfId="53" applyNumberFormat="1" applyFont="1" applyBorder="1" applyAlignment="1" applyProtection="1">
      <alignment horizontal="center" vertical="center" wrapText="1"/>
      <protection hidden="1"/>
    </xf>
    <xf numFmtId="0" fontId="28" fillId="0" borderId="36" xfId="53" applyFont="1" applyBorder="1" applyAlignment="1">
      <alignment horizontal="center" vertical="center"/>
    </xf>
    <xf numFmtId="0" fontId="28" fillId="0" borderId="45" xfId="53" applyFont="1" applyBorder="1" applyAlignment="1">
      <alignment horizontal="center" vertical="center"/>
    </xf>
    <xf numFmtId="0" fontId="28" fillId="0" borderId="46" xfId="0" applyFont="1" applyBorder="1" applyAlignment="1">
      <alignment horizontal="center" vertical="center"/>
    </xf>
    <xf numFmtId="0" fontId="28" fillId="0" borderId="13" xfId="53" applyFont="1" applyBorder="1" applyAlignment="1" applyProtection="1">
      <alignment horizontal="center" vertical="center" wrapText="1"/>
      <protection locked="0"/>
    </xf>
    <xf numFmtId="0" fontId="28" fillId="0" borderId="47" xfId="0" applyFont="1" applyBorder="1" applyAlignment="1">
      <alignment horizontal="center" vertical="center"/>
    </xf>
    <xf numFmtId="0" fontId="28" fillId="0" borderId="48" xfId="0" applyFont="1" applyBorder="1" applyAlignment="1">
      <alignment horizontal="center" vertical="center"/>
    </xf>
    <xf numFmtId="0" fontId="28" fillId="0" borderId="49" xfId="0" applyFont="1" applyBorder="1" applyAlignment="1">
      <alignment horizontal="center" vertical="center"/>
    </xf>
    <xf numFmtId="0" fontId="28" fillId="0" borderId="50" xfId="0" applyFont="1" applyBorder="1" applyAlignment="1">
      <alignment horizontal="center" vertical="center"/>
    </xf>
    <xf numFmtId="0" fontId="28" fillId="0" borderId="0" xfId="0" applyFont="1" applyAlignment="1" applyProtection="1">
      <alignment horizontal="center" vertical="center"/>
      <protection locked="0" hidden="1"/>
    </xf>
    <xf numFmtId="0" fontId="35" fillId="0" borderId="0" xfId="0" applyFont="1" applyAlignment="1" applyProtection="1">
      <alignment horizontal="left" vertical="center"/>
      <protection locked="0" hidden="1"/>
    </xf>
    <xf numFmtId="0" fontId="28" fillId="0" borderId="10" xfId="52" applyFont="1" applyBorder="1" applyAlignment="1" applyProtection="1">
      <alignment horizontal="center" vertical="center" wrapText="1"/>
      <protection locked="0" hidden="1"/>
    </xf>
    <xf numFmtId="0" fontId="28" fillId="0" borderId="11" xfId="52" applyFont="1" applyBorder="1" applyAlignment="1" applyProtection="1">
      <alignment horizontal="center" vertical="center" wrapText="1"/>
      <protection locked="0" hidden="1"/>
    </xf>
    <xf numFmtId="0" fontId="28" fillId="0" borderId="13" xfId="0" applyFont="1" applyBorder="1" applyAlignment="1" applyProtection="1">
      <alignment horizontal="center" vertical="center" wrapText="1"/>
      <protection hidden="1"/>
    </xf>
    <xf numFmtId="0" fontId="35" fillId="0" borderId="0" xfId="0" applyFont="1" applyAlignment="1" applyProtection="1">
      <alignment horizontal="right" vertical="center"/>
      <protection locked="0" hidden="1"/>
    </xf>
    <xf numFmtId="0" fontId="28" fillId="0" borderId="14" xfId="52" applyFont="1" applyBorder="1" applyAlignment="1" applyProtection="1">
      <alignment horizontal="center" vertical="center"/>
      <protection locked="0" hidden="1"/>
    </xf>
    <xf numFmtId="0" fontId="28" fillId="0" borderId="14" xfId="52" applyFont="1" applyBorder="1" applyAlignment="1" applyProtection="1">
      <alignment horizontal="center" vertical="center" wrapText="1"/>
      <protection locked="0" hidden="1"/>
    </xf>
    <xf numFmtId="0" fontId="28" fillId="0" borderId="15" xfId="52" applyFont="1" applyBorder="1" applyAlignment="1" applyProtection="1">
      <alignment horizontal="center" vertical="center" wrapText="1"/>
      <protection locked="0" hidden="1"/>
    </xf>
    <xf numFmtId="0" fontId="28" fillId="0" borderId="15" xfId="52" applyFont="1" applyBorder="1" applyAlignment="1" applyProtection="1">
      <alignment horizontal="left" vertical="top" wrapText="1"/>
      <protection locked="0" hidden="1"/>
    </xf>
    <xf numFmtId="0" fontId="28" fillId="0" borderId="13" xfId="0" applyFont="1" applyBorder="1" applyAlignment="1" applyProtection="1">
      <alignment horizontal="center" vertical="center" wrapText="1"/>
      <protection locked="0" hidden="1"/>
    </xf>
    <xf numFmtId="0" fontId="28" fillId="0" borderId="0" xfId="0" applyFont="1" applyAlignment="1" applyProtection="1">
      <alignment horizontal="left" vertical="center"/>
      <protection locked="0" hidden="1"/>
    </xf>
    <xf numFmtId="0" fontId="28" fillId="0" borderId="17" xfId="52" applyFont="1" applyBorder="1" applyAlignment="1" applyProtection="1">
      <alignment horizontal="center" vertical="center"/>
      <protection locked="0" hidden="1"/>
    </xf>
    <xf numFmtId="0" fontId="28" fillId="0" borderId="17" xfId="52" applyFont="1" applyBorder="1" applyAlignment="1" applyProtection="1">
      <alignment horizontal="center" vertical="center" wrapText="1"/>
      <protection locked="0" hidden="1"/>
    </xf>
    <xf numFmtId="0" fontId="28" fillId="0" borderId="18" xfId="52" applyFont="1" applyBorder="1" applyAlignment="1" applyProtection="1">
      <alignment horizontal="center" vertical="center" wrapText="1"/>
      <protection locked="0" hidden="1"/>
    </xf>
    <xf numFmtId="0" fontId="28" fillId="0" borderId="10" xfId="52" applyFont="1" applyBorder="1" applyAlignment="1" applyProtection="1">
      <alignment horizontal="left" vertical="center" wrapText="1"/>
      <protection locked="0" hidden="1"/>
    </xf>
    <xf numFmtId="0" fontId="28" fillId="0" borderId="12" xfId="52" applyFont="1" applyBorder="1" applyAlignment="1" applyProtection="1">
      <alignment horizontal="left" vertical="center" wrapText="1"/>
      <protection locked="0" hidden="1"/>
    </xf>
    <xf numFmtId="0" fontId="28" fillId="0" borderId="16" xfId="52" applyFont="1" applyBorder="1" applyAlignment="1" applyProtection="1">
      <alignment horizontal="center" vertical="center" wrapText="1"/>
      <protection locked="0" hidden="1"/>
    </xf>
    <xf numFmtId="0" fontId="28" fillId="0" borderId="21" xfId="52" applyFont="1" applyBorder="1" applyAlignment="1" applyProtection="1">
      <alignment horizontal="center" vertical="center"/>
      <protection locked="0" hidden="1"/>
    </xf>
    <xf numFmtId="49" fontId="28" fillId="0" borderId="0" xfId="52" applyNumberFormat="1" applyFont="1" applyAlignment="1" applyProtection="1">
      <alignment horizontal="center" vertical="center"/>
      <protection locked="0" hidden="1"/>
    </xf>
    <xf numFmtId="0" fontId="28" fillId="0" borderId="10" xfId="0" applyFont="1" applyBorder="1" applyAlignment="1" applyProtection="1">
      <alignment horizontal="center" vertical="center"/>
      <protection hidden="1"/>
    </xf>
    <xf numFmtId="0" fontId="28" fillId="0" borderId="11" xfId="0" applyFont="1" applyBorder="1" applyAlignment="1" applyProtection="1">
      <alignment horizontal="center" vertical="center"/>
      <protection hidden="1"/>
    </xf>
    <xf numFmtId="0" fontId="28" fillId="0" borderId="12" xfId="0" applyFont="1" applyBorder="1" applyAlignment="1" applyProtection="1">
      <alignment horizontal="center" vertical="center"/>
      <protection hidden="1"/>
    </xf>
    <xf numFmtId="0" fontId="28" fillId="0" borderId="10" xfId="52" applyFont="1" applyBorder="1" applyAlignment="1" applyProtection="1">
      <alignment horizontal="center" vertical="center"/>
      <protection locked="0"/>
    </xf>
    <xf numFmtId="0" fontId="28" fillId="0" borderId="12" xfId="52" applyFont="1" applyBorder="1" applyAlignment="1" applyProtection="1">
      <alignment horizontal="center" vertical="center"/>
      <protection locked="0"/>
    </xf>
    <xf numFmtId="0" fontId="35" fillId="0" borderId="13" xfId="52" applyFont="1" applyBorder="1" applyAlignment="1" applyProtection="1">
      <alignment horizontal="center" vertical="center" wrapText="1"/>
      <protection locked="0"/>
    </xf>
    <xf numFmtId="177" fontId="28" fillId="0" borderId="10" xfId="67" applyNumberFormat="1" applyFont="1" applyFill="1" applyBorder="1" applyAlignment="1" applyProtection="1">
      <alignment horizontal="right" vertical="center"/>
      <protection locked="0"/>
    </xf>
    <xf numFmtId="177" fontId="28" fillId="0" borderId="11" xfId="67" applyNumberFormat="1" applyFont="1" applyFill="1" applyBorder="1" applyAlignment="1" applyProtection="1">
      <alignment horizontal="right" vertical="center"/>
      <protection locked="0"/>
    </xf>
    <xf numFmtId="177" fontId="28" fillId="0" borderId="12" xfId="67" applyNumberFormat="1" applyFont="1" applyFill="1" applyBorder="1" applyAlignment="1" applyProtection="1">
      <alignment horizontal="right" vertical="center"/>
      <protection locked="0"/>
    </xf>
    <xf numFmtId="0" fontId="28" fillId="0" borderId="0" xfId="52" applyFont="1" applyAlignment="1" applyProtection="1">
      <alignment horizontal="center" vertical="center"/>
      <protection locked="0"/>
    </xf>
    <xf numFmtId="0" fontId="28" fillId="0" borderId="14" xfId="52" applyFont="1" applyBorder="1" applyAlignment="1" applyProtection="1">
      <alignment horizontal="center" vertical="center"/>
      <protection locked="0"/>
    </xf>
    <xf numFmtId="0" fontId="28" fillId="0" borderId="11" xfId="51" applyFont="1" applyBorder="1" applyAlignment="1" applyProtection="1">
      <alignment horizontal="center" vertical="center"/>
      <protection locked="0"/>
    </xf>
    <xf numFmtId="0" fontId="28" fillId="0" borderId="10" xfId="52" applyFont="1" applyBorder="1" applyAlignment="1" applyProtection="1">
      <alignment horizontal="center" vertical="center" wrapText="1"/>
      <protection locked="0"/>
    </xf>
    <xf numFmtId="0" fontId="28" fillId="0" borderId="12" xfId="52" applyFont="1" applyBorder="1" applyAlignment="1" applyProtection="1">
      <alignment horizontal="center" vertical="center" wrapText="1"/>
      <protection locked="0"/>
    </xf>
    <xf numFmtId="0" fontId="28" fillId="0" borderId="13" xfId="52" applyFont="1" applyBorder="1" applyProtection="1">
      <alignment vertical="center"/>
      <protection locked="0"/>
    </xf>
    <xf numFmtId="0" fontId="28" fillId="0" borderId="21" xfId="52" applyFont="1" applyBorder="1" applyAlignment="1" applyProtection="1">
      <alignment horizontal="center" vertical="center"/>
      <protection locked="0"/>
    </xf>
    <xf numFmtId="177" fontId="28" fillId="0" borderId="13" xfId="67" applyNumberFormat="1" applyFont="1" applyFill="1" applyBorder="1" applyAlignment="1" applyProtection="1">
      <alignment horizontal="right" vertical="center"/>
      <protection locked="0"/>
    </xf>
    <xf numFmtId="182" fontId="28" fillId="0" borderId="13" xfId="0" applyNumberFormat="1" applyFont="1" applyBorder="1" applyAlignment="1" applyProtection="1">
      <alignment horizontal="right" vertical="center" wrapText="1"/>
      <protection hidden="1"/>
    </xf>
    <xf numFmtId="182" fontId="28" fillId="0" borderId="0" xfId="0" applyNumberFormat="1" applyFont="1" applyAlignment="1" applyProtection="1">
      <alignment horizontal="right" vertical="center" wrapText="1"/>
      <protection hidden="1"/>
    </xf>
    <xf numFmtId="0" fontId="28" fillId="0" borderId="13" xfId="51" applyFont="1" applyBorder="1" applyAlignment="1" applyProtection="1">
      <alignment horizontal="right" vertical="center"/>
      <protection locked="0"/>
    </xf>
    <xf numFmtId="0" fontId="28" fillId="0" borderId="13" xfId="0" applyFont="1" applyBorder="1" applyAlignment="1" applyProtection="1">
      <alignment horizontal="right" vertical="center" wrapText="1"/>
      <protection hidden="1"/>
    </xf>
    <xf numFmtId="0" fontId="28" fillId="0" borderId="0" xfId="0" applyFont="1" applyAlignment="1" applyProtection="1">
      <alignment horizontal="right" vertical="center" wrapText="1"/>
      <protection hidden="1"/>
    </xf>
    <xf numFmtId="0" fontId="28" fillId="0" borderId="17" xfId="52" applyFont="1" applyBorder="1" applyAlignment="1" applyProtection="1">
      <alignment horizontal="center" vertical="center"/>
      <protection locked="0"/>
    </xf>
    <xf numFmtId="0" fontId="28" fillId="0" borderId="13" xfId="67" quotePrefix="1" applyNumberFormat="1" applyFont="1" applyFill="1" applyBorder="1" applyAlignment="1" applyProtection="1">
      <alignment horizontal="right" vertical="center"/>
      <protection locked="0"/>
    </xf>
    <xf numFmtId="183" fontId="28" fillId="0" borderId="13" xfId="0" applyNumberFormat="1" applyFont="1" applyBorder="1" applyAlignment="1" applyProtection="1">
      <alignment horizontal="right" vertical="center" wrapText="1"/>
      <protection hidden="1"/>
    </xf>
    <xf numFmtId="183" fontId="28" fillId="0" borderId="0" xfId="0" applyNumberFormat="1" applyFont="1" applyAlignment="1" applyProtection="1">
      <alignment horizontal="right" vertical="center" wrapText="1"/>
      <protection hidden="1"/>
    </xf>
    <xf numFmtId="3" fontId="28" fillId="0" borderId="13" xfId="67" applyNumberFormat="1" applyFont="1" applyFill="1" applyBorder="1" applyAlignment="1" applyProtection="1">
      <alignment horizontal="center" vertical="center"/>
      <protection locked="0"/>
    </xf>
    <xf numFmtId="0" fontId="28" fillId="0" borderId="30" xfId="52" applyFont="1" applyBorder="1" applyProtection="1">
      <alignment vertical="center"/>
      <protection locked="0"/>
    </xf>
    <xf numFmtId="0" fontId="28" fillId="0" borderId="51" xfId="0" applyFont="1" applyBorder="1" applyAlignment="1" applyProtection="1">
      <alignment horizontal="right" vertical="center" wrapText="1"/>
      <protection locked="0"/>
    </xf>
    <xf numFmtId="0" fontId="28" fillId="0" borderId="0" xfId="0" applyFont="1" applyAlignment="1" applyProtection="1">
      <alignment horizontal="right" vertical="center" wrapText="1"/>
      <protection locked="0"/>
    </xf>
    <xf numFmtId="184" fontId="28" fillId="0" borderId="13" xfId="67" applyNumberFormat="1" applyFont="1" applyFill="1" applyBorder="1" applyAlignment="1" applyProtection="1">
      <alignment horizontal="center" vertical="center"/>
      <protection locked="0"/>
    </xf>
    <xf numFmtId="0" fontId="28" fillId="0" borderId="0" xfId="0" applyFont="1" applyAlignment="1">
      <alignment vertical="center" textRotation="255"/>
    </xf>
    <xf numFmtId="180" fontId="28" fillId="0" borderId="0" xfId="0" applyNumberFormat="1" applyFont="1">
      <alignment vertical="center"/>
    </xf>
    <xf numFmtId="0" fontId="28" fillId="0" borderId="10" xfId="0" applyFont="1" applyBorder="1" applyAlignment="1" applyProtection="1">
      <alignment horizontal="center" vertical="center" textRotation="255"/>
      <protection hidden="1"/>
    </xf>
    <xf numFmtId="0" fontId="28" fillId="0" borderId="11" xfId="0" applyFont="1" applyBorder="1" applyAlignment="1" applyProtection="1">
      <alignment horizontal="center" vertical="center" textRotation="255"/>
      <protection hidden="1"/>
    </xf>
    <xf numFmtId="0" fontId="28" fillId="0" borderId="12" xfId="0" applyFont="1" applyBorder="1" applyAlignment="1" applyProtection="1">
      <alignment horizontal="center" vertical="center" textRotation="255"/>
      <protection hidden="1"/>
    </xf>
    <xf numFmtId="0" fontId="28" fillId="0" borderId="10" xfId="0" applyFont="1" applyBorder="1" applyAlignment="1" applyProtection="1">
      <alignment horizontal="center" vertical="center" wrapText="1"/>
      <protection hidden="1"/>
    </xf>
    <xf numFmtId="0" fontId="28" fillId="0" borderId="11" xfId="0" applyFont="1" applyBorder="1" applyAlignment="1" applyProtection="1">
      <alignment horizontal="center" vertical="center" wrapText="1"/>
      <protection hidden="1"/>
    </xf>
    <xf numFmtId="0" fontId="28" fillId="0" borderId="12" xfId="0" applyFont="1" applyBorder="1" applyAlignment="1" applyProtection="1">
      <alignment horizontal="center" vertical="center" wrapText="1"/>
      <protection hidden="1"/>
    </xf>
    <xf numFmtId="0" fontId="28" fillId="0" borderId="43" xfId="0" applyFont="1" applyBorder="1" applyAlignment="1" applyProtection="1">
      <alignment horizontal="center" vertical="center" wrapText="1"/>
      <protection hidden="1"/>
    </xf>
    <xf numFmtId="0" fontId="28" fillId="0" borderId="52" xfId="0" applyFont="1" applyBorder="1" applyAlignment="1">
      <alignment horizontal="center" vertical="center"/>
    </xf>
    <xf numFmtId="0" fontId="28" fillId="0" borderId="24" xfId="0" applyFont="1" applyBorder="1" applyAlignment="1">
      <alignment horizontal="center" vertical="center"/>
    </xf>
    <xf numFmtId="0" fontId="28" fillId="0" borderId="0" xfId="0" applyFont="1" applyAlignment="1" applyProtection="1">
      <alignment vertical="center" textRotation="255"/>
      <protection locked="0"/>
    </xf>
    <xf numFmtId="0" fontId="28" fillId="0" borderId="13" xfId="0" applyFont="1" applyBorder="1" applyAlignment="1" applyProtection="1">
      <alignment horizontal="center" vertical="center" textRotation="255" wrapText="1"/>
      <protection hidden="1"/>
    </xf>
    <xf numFmtId="0" fontId="28" fillId="0" borderId="10" xfId="0" applyFont="1" applyBorder="1" applyAlignment="1">
      <alignment horizontal="center" vertical="center" textRotation="255" wrapText="1"/>
    </xf>
    <xf numFmtId="0" fontId="28" fillId="0" borderId="11" xfId="0" applyFont="1" applyBorder="1" applyAlignment="1">
      <alignment horizontal="center" vertical="center" textRotation="255" wrapText="1"/>
    </xf>
    <xf numFmtId="0" fontId="28" fillId="0" borderId="12" xfId="0" applyFont="1" applyBorder="1" applyAlignment="1">
      <alignment horizontal="center" vertical="center" textRotation="255" wrapText="1"/>
    </xf>
    <xf numFmtId="0" fontId="28" fillId="0" borderId="43" xfId="0" applyFont="1" applyBorder="1" applyAlignment="1">
      <alignment horizontal="center" vertical="center" textRotation="255" wrapText="1"/>
    </xf>
    <xf numFmtId="0" fontId="28" fillId="0" borderId="53" xfId="0" applyFont="1" applyBorder="1" applyAlignment="1">
      <alignment horizontal="center" vertical="center"/>
    </xf>
    <xf numFmtId="0" fontId="28" fillId="0" borderId="54" xfId="0" applyFont="1" applyBorder="1" applyAlignment="1">
      <alignment horizontal="center" vertical="center"/>
    </xf>
    <xf numFmtId="0" fontId="28" fillId="0" borderId="55" xfId="0" applyFont="1" applyBorder="1" applyAlignment="1">
      <alignment horizontal="center" vertical="center"/>
    </xf>
    <xf numFmtId="49" fontId="28" fillId="0" borderId="13" xfId="0" applyNumberFormat="1" applyFont="1" applyBorder="1" applyAlignment="1">
      <alignment horizontal="center" vertical="center" wrapText="1"/>
    </xf>
    <xf numFmtId="0" fontId="28" fillId="0" borderId="12" xfId="0" applyFont="1" applyBorder="1" applyAlignment="1">
      <alignment horizontal="center" vertical="center" wrapText="1"/>
    </xf>
    <xf numFmtId="0" fontId="28" fillId="0" borderId="56" xfId="0" applyFont="1" applyBorder="1" applyAlignment="1">
      <alignment horizontal="center" vertical="center" wrapText="1"/>
    </xf>
    <xf numFmtId="49" fontId="28" fillId="0" borderId="12" xfId="0" applyNumberFormat="1" applyFont="1" applyBorder="1" applyAlignment="1">
      <alignment horizontal="center" vertical="center" wrapText="1"/>
    </xf>
    <xf numFmtId="0" fontId="28" fillId="0" borderId="10" xfId="0" applyFont="1" applyBorder="1">
      <alignment vertical="center"/>
    </xf>
    <xf numFmtId="0" fontId="28" fillId="0" borderId="0" xfId="0" applyFont="1" applyAlignment="1">
      <alignment horizontal="center" vertical="center"/>
    </xf>
    <xf numFmtId="0" fontId="28" fillId="0" borderId="11" xfId="0" applyFont="1" applyBorder="1" applyAlignment="1">
      <alignment horizontal="center" vertical="center"/>
    </xf>
    <xf numFmtId="180" fontId="28" fillId="0" borderId="0" xfId="0" applyNumberFormat="1" applyFont="1" applyProtection="1">
      <alignment vertical="center"/>
      <protection locked="0"/>
    </xf>
    <xf numFmtId="0" fontId="28" fillId="0" borderId="14" xfId="0" applyFont="1" applyBorder="1" applyAlignment="1" applyProtection="1">
      <alignment horizontal="center" vertical="center" wrapText="1"/>
      <protection hidden="1"/>
    </xf>
    <xf numFmtId="180" fontId="28" fillId="0" borderId="57" xfId="0" applyNumberFormat="1" applyFont="1" applyBorder="1" applyAlignment="1" applyProtection="1">
      <alignment horizontal="center" vertical="center" wrapText="1"/>
      <protection hidden="1"/>
    </xf>
    <xf numFmtId="180" fontId="28" fillId="0" borderId="13" xfId="0" applyNumberFormat="1" applyFont="1" applyBorder="1" applyAlignment="1" applyProtection="1">
      <alignment horizontal="center" vertical="center" wrapText="1"/>
      <protection hidden="1"/>
    </xf>
    <xf numFmtId="0" fontId="36" fillId="0" borderId="13" xfId="0" applyFont="1" applyBorder="1" applyAlignment="1" applyProtection="1">
      <alignment horizontal="center" vertical="center" wrapText="1"/>
      <protection locked="0"/>
    </xf>
    <xf numFmtId="185" fontId="28" fillId="0" borderId="13" xfId="0" applyNumberFormat="1" applyFont="1" applyBorder="1" applyAlignment="1" applyProtection="1">
      <alignment horizontal="center" vertical="center" wrapText="1"/>
      <protection locked="0"/>
    </xf>
    <xf numFmtId="180" fontId="28" fillId="0" borderId="13" xfId="0" applyNumberFormat="1" applyFont="1" applyBorder="1" applyAlignment="1">
      <alignment horizontal="center" vertical="center" wrapText="1"/>
    </xf>
    <xf numFmtId="180" fontId="28" fillId="0" borderId="56" xfId="0" applyNumberFormat="1" applyFont="1" applyBorder="1" applyAlignment="1">
      <alignment horizontal="center" vertical="center" wrapText="1"/>
    </xf>
    <xf numFmtId="180" fontId="28" fillId="0" borderId="14" xfId="0" applyNumberFormat="1" applyFont="1" applyBorder="1">
      <alignment vertical="center"/>
    </xf>
    <xf numFmtId="180" fontId="28" fillId="0" borderId="14" xfId="0" applyNumberFormat="1" applyFont="1" applyBorder="1" applyAlignment="1" applyProtection="1">
      <alignment horizontal="center" vertical="center" wrapText="1"/>
      <protection locked="0"/>
    </xf>
    <xf numFmtId="0" fontId="28" fillId="0" borderId="14" xfId="0" applyFont="1" applyBorder="1" applyAlignment="1" applyProtection="1">
      <alignment horizontal="left" vertical="center" wrapText="1"/>
      <protection locked="0"/>
    </xf>
    <xf numFmtId="0" fontId="28" fillId="0" borderId="17" xfId="0" applyFont="1" applyBorder="1" applyAlignment="1" applyProtection="1">
      <alignment horizontal="center" vertical="center" wrapText="1"/>
      <protection hidden="1"/>
    </xf>
    <xf numFmtId="0" fontId="28" fillId="0" borderId="12" xfId="0" applyFont="1" applyBorder="1" applyAlignment="1" applyProtection="1">
      <alignment horizontal="centerContinuous" vertical="center" wrapText="1"/>
      <protection hidden="1"/>
    </xf>
    <xf numFmtId="0" fontId="28" fillId="0" borderId="0" xfId="0" applyFont="1" applyAlignment="1" applyProtection="1">
      <alignment horizontal="center" vertical="center" wrapText="1"/>
      <protection hidden="1"/>
    </xf>
    <xf numFmtId="0" fontId="28" fillId="0" borderId="17" xfId="0" applyFont="1" applyBorder="1">
      <alignment vertical="center"/>
    </xf>
    <xf numFmtId="0" fontId="28" fillId="0" borderId="17" xfId="0" applyFont="1" applyBorder="1" applyAlignment="1" applyProtection="1">
      <alignment horizontal="center" vertical="center" wrapText="1"/>
      <protection locked="0"/>
    </xf>
    <xf numFmtId="0" fontId="28" fillId="0" borderId="17" xfId="0" applyFont="1" applyBorder="1" applyAlignment="1" applyProtection="1">
      <alignment horizontal="left" vertical="center" wrapText="1"/>
      <protection locked="0"/>
    </xf>
    <xf numFmtId="0" fontId="28" fillId="0" borderId="21" xfId="0" applyFont="1" applyBorder="1" applyAlignment="1" applyProtection="1">
      <alignment horizontal="center" vertical="center" wrapText="1"/>
      <protection hidden="1"/>
    </xf>
    <xf numFmtId="0" fontId="28" fillId="0" borderId="0" xfId="0" applyFont="1" applyAlignment="1">
      <alignment horizontal="centerContinuous" vertical="center"/>
    </xf>
    <xf numFmtId="0" fontId="28" fillId="0" borderId="58" xfId="0" applyFont="1" applyBorder="1" applyAlignment="1" applyProtection="1">
      <alignment horizontal="center" vertical="center"/>
      <protection hidden="1"/>
    </xf>
    <xf numFmtId="180" fontId="28" fillId="0" borderId="17" xfId="0" applyNumberFormat="1" applyFont="1" applyBorder="1">
      <alignment vertical="center"/>
    </xf>
    <xf numFmtId="180" fontId="28" fillId="0" borderId="17" xfId="0" applyNumberFormat="1" applyFont="1" applyBorder="1" applyAlignment="1" applyProtection="1">
      <alignment horizontal="center" vertical="center" wrapText="1"/>
      <protection locked="0"/>
    </xf>
    <xf numFmtId="186" fontId="28" fillId="0" borderId="13" xfId="0" applyNumberFormat="1" applyFont="1" applyBorder="1" applyAlignment="1" applyProtection="1">
      <alignment horizontal="center" vertical="center" wrapText="1"/>
      <protection locked="0"/>
    </xf>
    <xf numFmtId="186" fontId="28" fillId="0" borderId="13" xfId="0" applyNumberFormat="1" applyFont="1" applyBorder="1" applyAlignment="1">
      <alignment horizontal="center" vertical="center" wrapText="1"/>
    </xf>
    <xf numFmtId="0" fontId="28" fillId="0" borderId="18" xfId="0" applyFont="1" applyBorder="1">
      <alignment vertical="center"/>
    </xf>
    <xf numFmtId="0" fontId="28" fillId="0" borderId="21" xfId="0" applyFont="1" applyBorder="1">
      <alignment vertical="center"/>
    </xf>
    <xf numFmtId="0" fontId="28" fillId="0" borderId="21" xfId="0" applyFont="1" applyBorder="1" applyAlignment="1" applyProtection="1">
      <alignment horizontal="left" vertical="center" wrapText="1"/>
      <protection locked="0"/>
    </xf>
    <xf numFmtId="0" fontId="28" fillId="0" borderId="0" xfId="0" applyFont="1" applyAlignment="1">
      <alignment horizontal="center" vertical="center" wrapText="1"/>
    </xf>
    <xf numFmtId="180" fontId="28" fillId="0" borderId="13" xfId="0" applyNumberFormat="1" applyFont="1" applyBorder="1" applyAlignment="1" applyProtection="1">
      <alignment horizontal="center" vertical="center" wrapText="1"/>
      <protection locked="0"/>
    </xf>
    <xf numFmtId="178" fontId="28" fillId="0" borderId="13" xfId="0" applyNumberFormat="1" applyFont="1" applyBorder="1" applyAlignment="1">
      <alignment horizontal="center" vertical="center" wrapText="1"/>
    </xf>
    <xf numFmtId="0" fontId="28" fillId="0" borderId="59" xfId="0" applyFont="1" applyBorder="1" applyAlignment="1">
      <alignment horizontal="centerContinuous" vertical="center"/>
    </xf>
    <xf numFmtId="178" fontId="28" fillId="0" borderId="0" xfId="0" applyNumberFormat="1" applyFont="1">
      <alignment vertical="center"/>
    </xf>
    <xf numFmtId="0" fontId="40" fillId="0" borderId="0" xfId="0" applyFont="1">
      <alignment vertical="center"/>
    </xf>
  </cellXfs>
  <cellStyles count="68">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どちらでもない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ハイパーリンク 2" xfId="28"/>
    <cellStyle name="ハイパーリンク 2 2" xfId="29"/>
    <cellStyle name="メモ 2" xfId="30"/>
    <cellStyle name="リンク セル 2" xfId="31"/>
    <cellStyle name="入力 2" xfId="32"/>
    <cellStyle name="出力 2" xfId="33"/>
    <cellStyle name="悪い 2" xfId="34"/>
    <cellStyle name="桁区切り 2" xfId="35"/>
    <cellStyle name="桁区切り 3" xfId="36"/>
    <cellStyle name="桁区切り 4" xfId="37"/>
    <cellStyle name="桁区切り 5" xfId="38"/>
    <cellStyle name="標準" xfId="0" builtinId="0"/>
    <cellStyle name="標準 2" xfId="39"/>
    <cellStyle name="標準 2 2" xfId="40"/>
    <cellStyle name="標準 2 3" xfId="41"/>
    <cellStyle name="標準 2 4" xfId="42"/>
    <cellStyle name="標準 3" xfId="43"/>
    <cellStyle name="標準 4" xfId="44"/>
    <cellStyle name="標準 5" xfId="45"/>
    <cellStyle name="標準 6" xfId="46"/>
    <cellStyle name="標準 7" xfId="47"/>
    <cellStyle name="標準 8" xfId="48"/>
    <cellStyle name="標準 9" xfId="49"/>
    <cellStyle name="標準_17年度　概況様式集(18年度参考用)" xfId="50"/>
    <cellStyle name="標準_テンプレート案060809" xfId="51"/>
    <cellStyle name="標準_回答　地盤沈下の概況様式（国提出）　差替え" xfId="52"/>
    <cellStyle name="標準_地盤沈下の概況様式" xfId="53"/>
    <cellStyle name="標準_調査票（enquete）" xfId="54"/>
    <cellStyle name="標準_関東平野北部（栃木県）" xfId="55"/>
    <cellStyle name="標準_関東平野南部（東京都）" xfId="56"/>
    <cellStyle name="標準_青森平野" xfId="57"/>
    <cellStyle name="良い 2" xfId="58"/>
    <cellStyle name="見出し 1 2" xfId="59"/>
    <cellStyle name="見出し 2 2" xfId="60"/>
    <cellStyle name="見出し 3 2" xfId="61"/>
    <cellStyle name="見出し 4 2" xfId="62"/>
    <cellStyle name="計算 2" xfId="63"/>
    <cellStyle name="説明文 2" xfId="64"/>
    <cellStyle name="警告文 2" xfId="65"/>
    <cellStyle name="集計 2" xfId="66"/>
    <cellStyle name="桁区切り" xfId="67" builtinId="6"/>
  </cellStyles>
  <dxfs count="8">
    <dxf/>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CCFFFF"/>
      <color rgb="FFFFFF99"/>
      <color rgb="FF33CCFF"/>
      <color rgb="FF66FFFF"/>
      <color rgb="FFFFFF00"/>
      <color rgb="FF00FFFF"/>
      <color rgb="FF0066CC"/>
      <color rgb="FFFFFFFF"/>
      <color rgb="FFCCFF99"/>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52">
    <tabColor theme="0"/>
  </sheetPr>
  <dimension ref="A1:AO43"/>
  <sheetViews>
    <sheetView showGridLines="0" topLeftCell="B4" zoomScaleSheetLayoutView="90" workbookViewId="0">
      <selection activeCell="B2" sqref="B2"/>
    </sheetView>
  </sheetViews>
  <sheetFormatPr defaultColWidth="9" defaultRowHeight="17.5"/>
  <cols>
    <col min="1" max="1" width="8.6328125" style="1" hidden="1" customWidth="1"/>
    <col min="2" max="3" width="9" style="1"/>
    <col min="4" max="4" width="9.90625" style="2" customWidth="1"/>
    <col min="5" max="5" width="10.90625" style="1" customWidth="1"/>
    <col min="6" max="6" width="8.90625" style="1" customWidth="1"/>
    <col min="7" max="7" width="8.453125" style="1" customWidth="1"/>
    <col min="8" max="10" width="7.36328125" style="1" customWidth="1"/>
    <col min="11" max="11" width="8.453125" style="1" customWidth="1"/>
    <col min="12" max="14" width="7.36328125" style="1" customWidth="1"/>
    <col min="15" max="15" width="9.36328125" style="1" customWidth="1"/>
    <col min="16" max="18" width="7.36328125" style="1" customWidth="1"/>
    <col min="19" max="19" width="7.453125" style="1" customWidth="1"/>
    <col min="20" max="20" width="7.7265625" style="1" customWidth="1"/>
    <col min="21" max="21" width="7.36328125" style="1" customWidth="1"/>
    <col min="22" max="22" width="8.453125" style="1" customWidth="1"/>
    <col min="23" max="23" width="17.453125" style="1" customWidth="1"/>
    <col min="24" max="24" width="13.36328125" style="1" customWidth="1"/>
    <col min="25" max="27" width="8.90625" style="1" customWidth="1"/>
    <col min="28" max="28" width="11.08984375" style="1" customWidth="1"/>
    <col min="29" max="29" width="10.90625" style="1" customWidth="1"/>
    <col min="30" max="30" width="11" style="1" customWidth="1"/>
    <col min="31" max="31" width="11.90625" style="1" customWidth="1"/>
    <col min="32" max="32" width="11" style="1" customWidth="1"/>
    <col min="33" max="33" width="11.36328125" style="1" customWidth="1"/>
    <col min="34" max="34" width="11.26953125" style="1" customWidth="1"/>
    <col min="35" max="35" width="10.7265625" style="1" customWidth="1"/>
    <col min="36" max="36" width="11.26953125" style="1" customWidth="1"/>
    <col min="37" max="39" width="11" style="1" customWidth="1"/>
    <col min="40" max="16384" width="9" style="1"/>
  </cols>
  <sheetData>
    <row r="1" spans="1:41" ht="21">
      <c r="B1" s="8" t="s">
        <v>221</v>
      </c>
      <c r="C1" s="15"/>
      <c r="D1" s="17"/>
      <c r="E1" s="15"/>
      <c r="F1" s="15"/>
      <c r="G1" s="15"/>
      <c r="H1" s="15"/>
      <c r="I1" s="15"/>
      <c r="J1" s="15" t="s">
        <v>84</v>
      </c>
      <c r="L1" s="47"/>
      <c r="M1" s="47"/>
      <c r="N1" s="47"/>
      <c r="O1" s="48"/>
      <c r="P1" s="1"/>
      <c r="Q1" s="51"/>
      <c r="R1" s="52"/>
      <c r="S1" s="52"/>
      <c r="T1" s="52"/>
      <c r="U1" s="52"/>
    </row>
    <row r="2" spans="1:41" ht="19">
      <c r="B2" s="9"/>
      <c r="C2" s="16"/>
      <c r="D2" s="18"/>
      <c r="E2" s="23"/>
      <c r="F2" s="23"/>
      <c r="G2" s="23"/>
      <c r="H2" s="23"/>
      <c r="I2" s="23"/>
      <c r="J2" s="23"/>
      <c r="K2" s="23"/>
      <c r="L2" s="23"/>
      <c r="M2" s="23"/>
      <c r="N2" s="23"/>
      <c r="O2" s="23"/>
      <c r="P2" s="23"/>
      <c r="Q2" s="23"/>
      <c r="R2" s="23"/>
      <c r="S2" s="23"/>
      <c r="T2" s="23"/>
      <c r="U2" s="23"/>
      <c r="V2" s="23"/>
      <c r="W2" s="23"/>
    </row>
    <row r="3" spans="1:41" ht="36" customHeight="1">
      <c r="A3" s="4" t="s">
        <v>91</v>
      </c>
      <c r="B3" s="10" t="s">
        <v>1</v>
      </c>
      <c r="C3" s="10" t="s">
        <v>28</v>
      </c>
      <c r="D3" s="19" t="s">
        <v>335</v>
      </c>
      <c r="E3" s="24" t="s">
        <v>2</v>
      </c>
      <c r="F3" s="28"/>
      <c r="G3" s="28"/>
      <c r="H3" s="28"/>
      <c r="I3" s="28"/>
      <c r="J3" s="28"/>
      <c r="K3" s="28"/>
      <c r="L3" s="28"/>
      <c r="M3" s="28"/>
      <c r="N3" s="28"/>
      <c r="O3" s="28"/>
      <c r="P3" s="28"/>
      <c r="Q3" s="28"/>
      <c r="R3" s="28"/>
      <c r="S3" s="28"/>
      <c r="T3" s="28"/>
      <c r="U3" s="28"/>
      <c r="V3" s="28"/>
      <c r="W3" s="54" t="s">
        <v>298</v>
      </c>
      <c r="X3" s="24" t="s">
        <v>213</v>
      </c>
      <c r="Y3" s="28"/>
      <c r="Z3" s="28"/>
      <c r="AA3" s="79"/>
      <c r="AB3" s="85" t="s">
        <v>350</v>
      </c>
      <c r="AC3" s="28"/>
      <c r="AD3" s="28"/>
      <c r="AE3" s="28"/>
      <c r="AF3" s="28"/>
      <c r="AG3" s="28"/>
      <c r="AH3" s="28"/>
      <c r="AI3" s="28"/>
      <c r="AJ3" s="28"/>
      <c r="AK3" s="28"/>
      <c r="AL3" s="10" t="s">
        <v>28</v>
      </c>
      <c r="AM3" s="10" t="s">
        <v>1</v>
      </c>
    </row>
    <row r="4" spans="1:41" ht="14.25" customHeight="1">
      <c r="A4" s="5"/>
      <c r="B4" s="11"/>
      <c r="C4" s="11"/>
      <c r="D4" s="20"/>
      <c r="E4" s="25" t="s">
        <v>9</v>
      </c>
      <c r="F4" s="29"/>
      <c r="G4" s="25" t="s">
        <v>63</v>
      </c>
      <c r="H4" s="41"/>
      <c r="I4" s="41"/>
      <c r="J4" s="41"/>
      <c r="K4" s="25" t="s">
        <v>80</v>
      </c>
      <c r="L4" s="41"/>
      <c r="M4" s="41"/>
      <c r="N4" s="41"/>
      <c r="O4" s="25" t="s">
        <v>64</v>
      </c>
      <c r="P4" s="41"/>
      <c r="Q4" s="41"/>
      <c r="R4" s="41"/>
      <c r="S4" s="25" t="s">
        <v>319</v>
      </c>
      <c r="T4" s="41"/>
      <c r="U4" s="41"/>
      <c r="V4" s="41"/>
      <c r="W4" s="55" t="s">
        <v>250</v>
      </c>
      <c r="X4" s="62" t="s">
        <v>214</v>
      </c>
      <c r="Y4" s="69" t="s">
        <v>215</v>
      </c>
      <c r="Z4" s="76"/>
      <c r="AA4" s="80"/>
      <c r="AB4" s="85" t="s">
        <v>78</v>
      </c>
      <c r="AC4" s="90"/>
      <c r="AD4" s="90"/>
      <c r="AE4" s="90"/>
      <c r="AF4" s="90"/>
      <c r="AG4" s="90"/>
      <c r="AH4" s="90"/>
      <c r="AI4" s="85" t="s">
        <v>57</v>
      </c>
      <c r="AJ4" s="90"/>
      <c r="AK4" s="88" t="s">
        <v>11</v>
      </c>
      <c r="AL4" s="11"/>
      <c r="AM4" s="11"/>
    </row>
    <row r="5" spans="1:41" ht="24" customHeight="1">
      <c r="A5" s="5"/>
      <c r="B5" s="11"/>
      <c r="C5" s="11"/>
      <c r="D5" s="20"/>
      <c r="E5" s="26"/>
      <c r="F5" s="30"/>
      <c r="G5" s="36"/>
      <c r="H5" s="42"/>
      <c r="I5" s="42"/>
      <c r="J5" s="42"/>
      <c r="K5" s="36"/>
      <c r="L5" s="42"/>
      <c r="M5" s="42"/>
      <c r="N5" s="42"/>
      <c r="O5" s="36"/>
      <c r="P5" s="42"/>
      <c r="Q5" s="42"/>
      <c r="R5" s="42"/>
      <c r="S5" s="36"/>
      <c r="T5" s="42"/>
      <c r="U5" s="42"/>
      <c r="V5" s="42"/>
      <c r="W5" s="56" t="s">
        <v>211</v>
      </c>
      <c r="X5" s="63"/>
      <c r="Y5" s="70"/>
      <c r="Z5" s="78"/>
      <c r="AA5" s="81"/>
      <c r="AB5" s="86" t="s">
        <v>15</v>
      </c>
      <c r="AC5" s="91"/>
      <c r="AD5" s="86" t="s">
        <v>17</v>
      </c>
      <c r="AE5" s="91"/>
      <c r="AF5" s="91"/>
      <c r="AG5" s="91"/>
      <c r="AH5" s="91"/>
      <c r="AI5" s="88" t="s">
        <v>79</v>
      </c>
      <c r="AJ5" s="88" t="s">
        <v>90</v>
      </c>
      <c r="AK5" s="89"/>
      <c r="AL5" s="11"/>
      <c r="AM5" s="11"/>
    </row>
    <row r="6" spans="1:41" ht="11.5" customHeight="1">
      <c r="A6" s="5"/>
      <c r="B6" s="11"/>
      <c r="C6" s="11"/>
      <c r="D6" s="20"/>
      <c r="E6" s="26"/>
      <c r="F6" s="31" t="s">
        <v>41</v>
      </c>
      <c r="G6" s="19" t="s">
        <v>216</v>
      </c>
      <c r="H6" s="19" t="s">
        <v>194</v>
      </c>
      <c r="I6" s="45" t="s">
        <v>209</v>
      </c>
      <c r="J6" s="19" t="s">
        <v>13</v>
      </c>
      <c r="K6" s="19" t="s">
        <v>216</v>
      </c>
      <c r="L6" s="19" t="s">
        <v>194</v>
      </c>
      <c r="M6" s="45" t="s">
        <v>209</v>
      </c>
      <c r="N6" s="19" t="s">
        <v>13</v>
      </c>
      <c r="O6" s="19" t="s">
        <v>216</v>
      </c>
      <c r="P6" s="19" t="s">
        <v>273</v>
      </c>
      <c r="Q6" s="45" t="s">
        <v>209</v>
      </c>
      <c r="R6" s="19" t="s">
        <v>13</v>
      </c>
      <c r="S6" s="25" t="s">
        <v>19</v>
      </c>
      <c r="T6" s="25" t="s">
        <v>0</v>
      </c>
      <c r="U6" s="25" t="s">
        <v>18</v>
      </c>
      <c r="V6" s="19" t="s">
        <v>56</v>
      </c>
      <c r="X6" s="64"/>
      <c r="Y6" s="71"/>
      <c r="Z6" s="77"/>
      <c r="AA6" s="57"/>
      <c r="AB6" s="87"/>
      <c r="AC6" s="92"/>
      <c r="AD6" s="87"/>
      <c r="AE6" s="92"/>
      <c r="AF6" s="92"/>
      <c r="AG6" s="92"/>
      <c r="AH6" s="92"/>
      <c r="AI6" s="89"/>
      <c r="AJ6" s="89"/>
      <c r="AK6" s="89"/>
      <c r="AL6" s="11"/>
      <c r="AM6" s="11"/>
    </row>
    <row r="7" spans="1:41" ht="19.5" customHeight="1">
      <c r="A7" s="5"/>
      <c r="B7" s="11"/>
      <c r="C7" s="11"/>
      <c r="D7" s="20"/>
      <c r="E7" s="26"/>
      <c r="F7" s="32"/>
      <c r="G7" s="37"/>
      <c r="H7" s="37"/>
      <c r="I7" s="20"/>
      <c r="J7" s="37"/>
      <c r="K7" s="37"/>
      <c r="L7" s="37"/>
      <c r="M7" s="20"/>
      <c r="N7" s="37"/>
      <c r="O7" s="37"/>
      <c r="P7" s="49"/>
      <c r="Q7" s="20"/>
      <c r="R7" s="37"/>
      <c r="S7" s="26"/>
      <c r="T7" s="26"/>
      <c r="U7" s="26"/>
      <c r="V7" s="37"/>
      <c r="W7" s="57" t="s">
        <v>34</v>
      </c>
      <c r="X7" s="65" t="s">
        <v>217</v>
      </c>
      <c r="Y7" s="72" t="s">
        <v>22</v>
      </c>
      <c r="Z7" s="45" t="s">
        <v>218</v>
      </c>
      <c r="AA7" s="82" t="s">
        <v>219</v>
      </c>
      <c r="AB7" s="88" t="s">
        <v>21</v>
      </c>
      <c r="AC7" s="88" t="s">
        <v>26</v>
      </c>
      <c r="AD7" s="88" t="s">
        <v>31</v>
      </c>
      <c r="AE7" s="88" t="s">
        <v>32</v>
      </c>
      <c r="AF7" s="88" t="s">
        <v>62</v>
      </c>
      <c r="AG7" s="88" t="s">
        <v>66</v>
      </c>
      <c r="AH7" s="88" t="s">
        <v>29</v>
      </c>
      <c r="AI7" s="89"/>
      <c r="AJ7" s="89"/>
      <c r="AK7" s="89"/>
      <c r="AL7" s="11"/>
      <c r="AM7" s="11"/>
    </row>
    <row r="8" spans="1:41" ht="13.5" customHeight="1">
      <c r="A8" s="5"/>
      <c r="B8" s="11"/>
      <c r="C8" s="11"/>
      <c r="D8" s="20"/>
      <c r="E8" s="26"/>
      <c r="F8" s="32"/>
      <c r="G8" s="37"/>
      <c r="H8" s="37"/>
      <c r="I8" s="20"/>
      <c r="J8" s="37"/>
      <c r="K8" s="37"/>
      <c r="L8" s="37"/>
      <c r="M8" s="20"/>
      <c r="N8" s="37"/>
      <c r="O8" s="37"/>
      <c r="P8" s="49"/>
      <c r="Q8" s="20"/>
      <c r="R8" s="37"/>
      <c r="S8" s="26"/>
      <c r="T8" s="26"/>
      <c r="U8" s="26"/>
      <c r="V8" s="37"/>
      <c r="W8" s="58" t="s">
        <v>231</v>
      </c>
      <c r="X8" s="66"/>
      <c r="Y8" s="73"/>
      <c r="Z8" s="20"/>
      <c r="AA8" s="83"/>
      <c r="AB8" s="89"/>
      <c r="AC8" s="89"/>
      <c r="AD8" s="89"/>
      <c r="AE8" s="89"/>
      <c r="AF8" s="89"/>
      <c r="AG8" s="89"/>
      <c r="AH8" s="89"/>
      <c r="AI8" s="89"/>
      <c r="AJ8" s="89"/>
      <c r="AK8" s="89"/>
      <c r="AL8" s="11"/>
      <c r="AM8" s="11"/>
    </row>
    <row r="9" spans="1:41" ht="18" customHeight="1">
      <c r="A9" s="5"/>
      <c r="B9" s="11"/>
      <c r="C9" s="11"/>
      <c r="D9" s="20"/>
      <c r="E9" s="26"/>
      <c r="F9" s="32"/>
      <c r="G9" s="37"/>
      <c r="H9" s="37"/>
      <c r="I9" s="20"/>
      <c r="J9" s="37"/>
      <c r="K9" s="37"/>
      <c r="L9" s="37"/>
      <c r="M9" s="20"/>
      <c r="N9" s="37"/>
      <c r="O9" s="37"/>
      <c r="P9" s="37" t="s">
        <v>244</v>
      </c>
      <c r="Q9" s="20"/>
      <c r="R9" s="37"/>
      <c r="S9" s="26"/>
      <c r="T9" s="26"/>
      <c r="U9" s="26"/>
      <c r="V9" s="37"/>
      <c r="W9" s="58" t="s">
        <v>232</v>
      </c>
      <c r="X9" s="66"/>
      <c r="Y9" s="73"/>
      <c r="Z9" s="20"/>
      <c r="AA9" s="83"/>
      <c r="AB9" s="89"/>
      <c r="AC9" s="89"/>
      <c r="AD9" s="89"/>
      <c r="AE9" s="89"/>
      <c r="AF9" s="89"/>
      <c r="AG9" s="89"/>
      <c r="AH9" s="89"/>
      <c r="AI9" s="89"/>
      <c r="AJ9" s="89"/>
      <c r="AK9" s="89"/>
      <c r="AL9" s="11"/>
      <c r="AM9" s="11"/>
    </row>
    <row r="10" spans="1:41" ht="15.65" customHeight="1">
      <c r="A10" s="5"/>
      <c r="B10" s="11"/>
      <c r="C10" s="11"/>
      <c r="D10" s="21"/>
      <c r="E10" s="26"/>
      <c r="F10" s="33"/>
      <c r="G10" s="38"/>
      <c r="H10" s="38"/>
      <c r="I10" s="21"/>
      <c r="J10" s="38"/>
      <c r="K10" s="38"/>
      <c r="L10" s="38"/>
      <c r="M10" s="21"/>
      <c r="N10" s="38"/>
      <c r="O10" s="38"/>
      <c r="P10" s="38"/>
      <c r="Q10" s="21"/>
      <c r="R10" s="38"/>
      <c r="S10" s="26"/>
      <c r="T10" s="26"/>
      <c r="U10" s="26"/>
      <c r="V10" s="38"/>
      <c r="W10" s="59"/>
      <c r="X10" s="67"/>
      <c r="Y10" s="74"/>
      <c r="Z10" s="21"/>
      <c r="AA10" s="84"/>
      <c r="AB10" s="89"/>
      <c r="AC10" s="89"/>
      <c r="AD10" s="89"/>
      <c r="AE10" s="89"/>
      <c r="AF10" s="89"/>
      <c r="AG10" s="89"/>
      <c r="AH10" s="89"/>
      <c r="AI10" s="89"/>
      <c r="AJ10" s="89"/>
      <c r="AK10" s="89"/>
      <c r="AL10" s="11"/>
      <c r="AM10" s="11"/>
    </row>
    <row r="11" spans="1:41" ht="63" customHeight="1">
      <c r="A11" s="6"/>
      <c r="B11" s="12"/>
      <c r="C11" s="12"/>
      <c r="D11" s="22"/>
      <c r="E11" s="12"/>
      <c r="F11" s="12"/>
      <c r="G11" s="39" t="s">
        <v>74</v>
      </c>
      <c r="H11" s="43"/>
      <c r="I11" s="43"/>
      <c r="J11" s="46"/>
      <c r="K11" s="39" t="s">
        <v>74</v>
      </c>
      <c r="L11" s="43"/>
      <c r="M11" s="43"/>
      <c r="N11" s="46"/>
      <c r="O11" s="22" t="s">
        <v>74</v>
      </c>
      <c r="P11" s="50"/>
      <c r="Q11" s="50"/>
      <c r="R11" s="50"/>
      <c r="S11" s="22" t="s">
        <v>310</v>
      </c>
      <c r="T11" s="50"/>
      <c r="U11" s="50"/>
      <c r="V11" s="50"/>
      <c r="W11" s="60"/>
      <c r="X11" s="39"/>
      <c r="Y11" s="39"/>
      <c r="Z11" s="39"/>
      <c r="AA11" s="39"/>
      <c r="AB11" s="12"/>
      <c r="AC11" s="12"/>
      <c r="AD11" s="12"/>
      <c r="AE11" s="12"/>
      <c r="AF11" s="12"/>
      <c r="AG11" s="12"/>
      <c r="AH11" s="12"/>
      <c r="AI11" s="12"/>
      <c r="AJ11" s="12"/>
      <c r="AK11" s="12"/>
      <c r="AL11" s="12"/>
      <c r="AM11" s="12"/>
    </row>
    <row r="12" spans="1:41" s="2" customFormat="1" ht="44.5" customHeight="1">
      <c r="A12" s="7"/>
      <c r="B12" s="13" t="str">
        <f>IF(ｼｰﾄ0!C4="","",ｼｰﾄ0!C4)</f>
        <v>徳島県</v>
      </c>
      <c r="C12" s="13" t="str">
        <f>IF(ｼｰﾄ0!C3="","",ｼｰﾄ0!C3)</f>
        <v>徳島平野</v>
      </c>
      <c r="D12" s="13" t="str">
        <f>IF(OR(ｼｰﾄ1!D23&lt;&gt;"",ｼｰﾄ1!E23&lt;&gt;"",ｼｰﾄ1!F23&lt;&gt;""),"○","")</f>
        <v/>
      </c>
      <c r="E12" s="27">
        <f>IF(ｼｰﾄ3!C67&lt;&gt;"",ｼｰﾄ3!C67,"")</f>
        <v>16.600000000000001</v>
      </c>
      <c r="F12" s="27">
        <f>IF(ｼｰﾄ3!D67&lt;&gt;"",ｼｰﾄ3!D67,"")</f>
        <v>0</v>
      </c>
      <c r="G12" s="40">
        <f>IF(ｼｰﾄ1!D11&lt;&gt;"",ｼｰﾄ1!D11,"")</f>
        <v>11</v>
      </c>
      <c r="H12" s="44" t="str">
        <f>IF(ｼｰﾄ1!D9&lt;&gt;"",ｼｰﾄ1!D9,"")</f>
        <v>S39～S46</v>
      </c>
      <c r="I12" s="44" t="str">
        <f>IF(ｼｰﾄ1!D5&lt;&gt;"",ｼｰﾄ1!D5,"")</f>
        <v>055-004</v>
      </c>
      <c r="J12" s="44" t="str">
        <f>IF(ｼｰﾄ1!D6&lt;&gt;"",ｼｰﾄ1!D6,"")</f>
        <v>徳島市論田町</v>
      </c>
      <c r="K12" s="40" t="str">
        <f>IF(ｼｰﾄ1!E12&lt;&gt;"",ｼｰﾄ1!E12,"")</f>
        <v/>
      </c>
      <c r="L12" s="44" t="str">
        <f>IF(ｼｰﾄ1!E9&lt;&gt;"",ｼｰﾄ1!E9,"")</f>
        <v/>
      </c>
      <c r="M12" s="44" t="str">
        <f>IF(ｼｰﾄ1!E5&lt;&gt;"",ｼｰﾄ1!E5,"")</f>
        <v/>
      </c>
      <c r="N12" s="44" t="str">
        <f>IF(ｼｰﾄ1!E6&lt;&gt;"",ｼｰﾄ1!E6,"")</f>
        <v/>
      </c>
      <c r="O12" s="40">
        <f>IF(ｼｰﾄ1!F13&lt;&gt;"",ｼｰﾄ1!F13,"")</f>
        <v>0.6</v>
      </c>
      <c r="P12" s="44" t="str">
        <f>IF(ｼｰﾄ1!F9&lt;&gt;"",ｼｰﾄ1!F9,"")</f>
        <v>S57</v>
      </c>
      <c r="Q12" s="44" t="str">
        <f>IF(ｼｰﾄ1!F5&lt;&gt;"",ｼｰﾄ1!F5,"")</f>
        <v>5074</v>
      </c>
      <c r="R12" s="44" t="str">
        <f>IF(ｼｰﾄ1!F6&lt;&gt;"",ｼｰﾄ1!F6,"")</f>
        <v>徳島市西須賀町</v>
      </c>
      <c r="S12" s="44" t="str">
        <f>IF(ｼｰﾄ3!E67&lt;&gt;"",ｼｰﾄ3!E67,"")</f>
        <v>/</v>
      </c>
      <c r="T12" s="44" t="str">
        <f>IF(ｼｰﾄ3!F67&lt;&gt;"",ｼｰﾄ3!F67,"")</f>
        <v>/</v>
      </c>
      <c r="U12" s="44" t="str">
        <f>IF(ｼｰﾄ3!G67&lt;&gt;"",ｼｰﾄ3!G67,"")</f>
        <v>/</v>
      </c>
      <c r="V12" s="44" t="str">
        <f>IF(ｼｰﾄ3!H67&lt;&gt;"",ｼｰﾄ3!H67,"")</f>
        <v>/</v>
      </c>
      <c r="W12" s="61" t="str">
        <f>IF(ｼｰﾄ3!I67&lt;&gt;"",ｼｰﾄ3!I67,"")</f>
        <v>□</v>
      </c>
      <c r="X12" s="68" t="str">
        <f>IF(ｼｰﾄ5!D14&lt;&gt;"",ｼｰﾄ5!D14,"")</f>
        <v/>
      </c>
      <c r="Y12" s="75">
        <f>IF(ｼｰﾄ5!D38="","",ｼｰﾄ5!D38)</f>
        <v>9</v>
      </c>
      <c r="Z12" s="75" t="str">
        <f>IF(ｼｰﾄ5!E38="","",ｼｰﾄ5!E38)</f>
        <v/>
      </c>
      <c r="AA12" s="75">
        <f>IF(ｼｰﾄ5!F38="","",ｼｰﾄ5!F38)</f>
        <v>2</v>
      </c>
      <c r="AB12" s="13" t="str">
        <f>IF(ｼｰﾄ4!C7="","",ｼｰﾄ4!C7)</f>
        <v/>
      </c>
      <c r="AC12" s="13" t="str">
        <f>IF(ｼｰﾄ4!D7="","",ｼｰﾄ4!D7)</f>
        <v/>
      </c>
      <c r="AD12" s="13" t="str">
        <f>IF(ｼｰﾄ4!E7="","",ｼｰﾄ4!E7)</f>
        <v/>
      </c>
      <c r="AE12" s="13" t="str">
        <f>IF(ｼｰﾄ4!F7="","",ｼｰﾄ4!F7)</f>
        <v/>
      </c>
      <c r="AF12" s="13" t="str">
        <f>IF(ｼｰﾄ4!G7="","",ｼｰﾄ4!G7)</f>
        <v/>
      </c>
      <c r="AG12" s="13" t="str">
        <f>IF(ｼｰﾄ4!H7="","",ｼｰﾄ4!H7)</f>
        <v>○</v>
      </c>
      <c r="AH12" s="13" t="str">
        <f>IF(ｼｰﾄ4!I7="","",ｼｰﾄ4!I7)</f>
        <v/>
      </c>
      <c r="AI12" s="13" t="str">
        <f>IF(ｼｰﾄ4!J7="","",ｼｰﾄ4!J7)</f>
        <v/>
      </c>
      <c r="AJ12" s="13" t="str">
        <f>IF(ｼｰﾄ4!K7="","",ｼｰﾄ4!K7)</f>
        <v/>
      </c>
      <c r="AK12" s="13" t="str">
        <f>IF(ｼｰﾄ4!L7="","",ｼｰﾄ4!L7)</f>
        <v>○</v>
      </c>
      <c r="AL12" s="13" t="str">
        <f>IF(ｼｰﾄ0!C3="","",ｼｰﾄ0!C3)</f>
        <v>徳島平野</v>
      </c>
      <c r="AM12" s="13" t="str">
        <f>IF(ｼｰﾄ0!C4="","",ｼｰﾄ0!C4)</f>
        <v>徳島県</v>
      </c>
      <c r="AN12" s="94"/>
      <c r="AO12" s="94"/>
    </row>
    <row r="13" spans="1:41">
      <c r="F13" s="23"/>
      <c r="G13" s="23"/>
      <c r="H13" s="23"/>
      <c r="I13" s="23"/>
      <c r="J13" s="23"/>
      <c r="K13" s="23"/>
      <c r="L13" s="23"/>
      <c r="M13" s="23"/>
      <c r="N13" s="23"/>
      <c r="O13" s="23"/>
      <c r="P13" s="23"/>
      <c r="Q13" s="23"/>
      <c r="R13" s="23"/>
      <c r="S13" s="53"/>
      <c r="T13" s="53"/>
      <c r="U13" s="53"/>
      <c r="V13" s="53"/>
      <c r="W13" s="53"/>
    </row>
    <row r="14" spans="1:41" ht="19">
      <c r="B14" s="14"/>
      <c r="E14" s="9"/>
      <c r="F14" s="9"/>
      <c r="G14" s="9"/>
      <c r="H14" s="9"/>
      <c r="I14" s="9"/>
      <c r="J14" s="9"/>
      <c r="K14" s="9"/>
      <c r="L14" s="9"/>
      <c r="M14" s="9"/>
      <c r="N14" s="9"/>
      <c r="O14" s="9"/>
      <c r="P14" s="9"/>
      <c r="Q14" s="9"/>
      <c r="R14" s="9"/>
      <c r="S14" s="23"/>
      <c r="T14" s="23"/>
      <c r="U14" s="23"/>
      <c r="V14" s="23"/>
      <c r="W14" s="23"/>
    </row>
    <row r="15" spans="1:41" s="3" customFormat="1" ht="19">
      <c r="D15" s="2"/>
      <c r="K15" s="14"/>
      <c r="L15" s="14"/>
      <c r="M15" s="14"/>
      <c r="N15" s="14"/>
      <c r="O15" s="14"/>
      <c r="P15" s="14"/>
      <c r="Q15" s="14"/>
      <c r="R15" s="16"/>
      <c r="S15" s="16"/>
      <c r="AC15" s="16"/>
      <c r="AD15" s="16"/>
    </row>
    <row r="16" spans="1:41" s="3" customFormat="1" ht="32">
      <c r="D16" s="2"/>
      <c r="G16" s="16"/>
      <c r="H16" s="16"/>
      <c r="I16" s="16"/>
      <c r="J16" s="16"/>
      <c r="K16" s="16"/>
      <c r="L16" s="16"/>
      <c r="M16" s="16"/>
      <c r="N16" s="16"/>
      <c r="O16" s="16"/>
      <c r="P16" s="16"/>
      <c r="Q16" s="16"/>
      <c r="AC16" s="93" t="s">
        <v>35</v>
      </c>
      <c r="AD16" s="16"/>
    </row>
    <row r="17" spans="4:19" s="3" customFormat="1">
      <c r="D17" s="2"/>
      <c r="G17" s="16"/>
      <c r="H17" s="16"/>
      <c r="I17" s="16"/>
      <c r="J17" s="16"/>
      <c r="K17" s="16"/>
      <c r="L17" s="16"/>
      <c r="M17" s="16"/>
      <c r="N17" s="16"/>
      <c r="O17" s="16"/>
      <c r="P17" s="16"/>
      <c r="Q17" s="16"/>
    </row>
    <row r="18" spans="4:19" s="3" customFormat="1">
      <c r="D18" s="2"/>
    </row>
    <row r="23" spans="4:19" ht="19">
      <c r="F23" s="9"/>
      <c r="G23" s="9"/>
      <c r="H23" s="9"/>
      <c r="I23" s="9"/>
      <c r="J23" s="9"/>
      <c r="K23" s="23"/>
      <c r="L23" s="23"/>
      <c r="M23" s="23"/>
      <c r="N23" s="23"/>
      <c r="O23" s="23"/>
      <c r="P23" s="23"/>
      <c r="Q23" s="23"/>
      <c r="R23" s="23"/>
      <c r="S23" s="23"/>
    </row>
    <row r="24" spans="4:19" ht="19">
      <c r="F24" s="34"/>
      <c r="G24" s="34"/>
      <c r="H24" s="34"/>
      <c r="I24" s="34"/>
      <c r="J24" s="34"/>
      <c r="K24" s="34"/>
      <c r="L24" s="34"/>
      <c r="M24" s="34"/>
      <c r="N24" s="34"/>
      <c r="O24" s="34"/>
      <c r="P24" s="34"/>
      <c r="Q24" s="34"/>
      <c r="R24" s="34"/>
      <c r="S24" s="23"/>
    </row>
    <row r="25" spans="4:19" ht="19">
      <c r="F25" s="34"/>
      <c r="G25" s="34"/>
      <c r="H25" s="34"/>
      <c r="I25" s="34"/>
      <c r="J25" s="34"/>
      <c r="K25" s="34"/>
      <c r="L25" s="34"/>
      <c r="M25" s="34"/>
      <c r="N25" s="34"/>
      <c r="O25" s="34"/>
      <c r="P25" s="34"/>
      <c r="Q25" s="34"/>
      <c r="R25" s="34"/>
      <c r="S25" s="23"/>
    </row>
    <row r="26" spans="4:19" ht="19">
      <c r="F26" s="35"/>
      <c r="G26" s="35"/>
      <c r="H26" s="35"/>
      <c r="I26" s="35"/>
      <c r="J26" s="35"/>
      <c r="K26" s="35"/>
      <c r="L26" s="35"/>
      <c r="M26" s="35"/>
      <c r="N26" s="35"/>
      <c r="O26" s="35"/>
      <c r="P26" s="35"/>
      <c r="Q26" s="35"/>
      <c r="R26" s="35"/>
      <c r="S26" s="23"/>
    </row>
    <row r="27" spans="4:19" ht="19">
      <c r="F27" s="35"/>
      <c r="G27" s="35"/>
      <c r="H27" s="35"/>
      <c r="I27" s="35"/>
      <c r="J27" s="35"/>
      <c r="K27" s="35"/>
      <c r="L27" s="35"/>
      <c r="M27" s="35"/>
      <c r="N27" s="35"/>
      <c r="O27" s="35"/>
      <c r="P27" s="35"/>
      <c r="Q27" s="35"/>
      <c r="R27" s="35"/>
      <c r="S27" s="23"/>
    </row>
    <row r="28" spans="4:19" ht="19">
      <c r="F28" s="34"/>
      <c r="G28" s="34"/>
      <c r="H28" s="34"/>
      <c r="I28" s="34"/>
      <c r="J28" s="34"/>
      <c r="K28" s="34"/>
      <c r="L28" s="34"/>
      <c r="M28" s="34"/>
      <c r="N28" s="34"/>
      <c r="O28" s="34"/>
      <c r="P28" s="34"/>
      <c r="Q28" s="34"/>
      <c r="R28" s="34"/>
      <c r="S28" s="34"/>
    </row>
    <row r="43" spans="27:27">
      <c r="AA43" s="1" t="s">
        <v>4</v>
      </c>
    </row>
  </sheetData>
  <mergeCells count="58">
    <mergeCell ref="O1:P1"/>
    <mergeCell ref="Q1:U1"/>
    <mergeCell ref="E3:V3"/>
    <mergeCell ref="X3:AA3"/>
    <mergeCell ref="AB3:AK3"/>
    <mergeCell ref="AB4:AH4"/>
    <mergeCell ref="AI4:AJ4"/>
    <mergeCell ref="G11:J11"/>
    <mergeCell ref="K11:N11"/>
    <mergeCell ref="O11:R11"/>
    <mergeCell ref="S11:V11"/>
    <mergeCell ref="G4:J5"/>
    <mergeCell ref="K4:N5"/>
    <mergeCell ref="O4:R5"/>
    <mergeCell ref="S4:V5"/>
    <mergeCell ref="X4:X6"/>
    <mergeCell ref="Y4:AA6"/>
    <mergeCell ref="AB5:AC6"/>
    <mergeCell ref="AD5:AH6"/>
    <mergeCell ref="AI5:AI10"/>
    <mergeCell ref="AJ5:AJ10"/>
    <mergeCell ref="F6:F10"/>
    <mergeCell ref="G6:G10"/>
    <mergeCell ref="H6:H10"/>
    <mergeCell ref="I6:I10"/>
    <mergeCell ref="J6:J10"/>
    <mergeCell ref="K6:K10"/>
    <mergeCell ref="L6:L10"/>
    <mergeCell ref="M6:M10"/>
    <mergeCell ref="N6:N10"/>
    <mergeCell ref="O6:O10"/>
    <mergeCell ref="P6:P8"/>
    <mergeCell ref="Q6:Q10"/>
    <mergeCell ref="R6:R10"/>
    <mergeCell ref="S6:S10"/>
    <mergeCell ref="T6:T10"/>
    <mergeCell ref="U6:U10"/>
    <mergeCell ref="V6:V10"/>
    <mergeCell ref="X7:X10"/>
    <mergeCell ref="Y7:Y10"/>
    <mergeCell ref="Z7:Z10"/>
    <mergeCell ref="AA7:AA10"/>
    <mergeCell ref="AB7:AB10"/>
    <mergeCell ref="AC7:AC10"/>
    <mergeCell ref="AD7:AD10"/>
    <mergeCell ref="AE7:AE10"/>
    <mergeCell ref="AF7:AF10"/>
    <mergeCell ref="AG7:AG10"/>
    <mergeCell ref="AH7:AH10"/>
    <mergeCell ref="P9:P10"/>
    <mergeCell ref="A3:A11"/>
    <mergeCell ref="B3:B10"/>
    <mergeCell ref="C3:C10"/>
    <mergeCell ref="D3:D10"/>
    <mergeCell ref="AL3:AL10"/>
    <mergeCell ref="AM3:AM10"/>
    <mergeCell ref="E4:E10"/>
    <mergeCell ref="AK4:AK10"/>
  </mergeCells>
  <phoneticPr fontId="24"/>
  <pageMargins left="0.70866141732283472" right="0.70866141732283472" top="0.74803149606299213" bottom="0.74803149606299213" header="0.31496062992125984" footer="0.31496062992125984"/>
  <pageSetup paperSize="8" scale="58" fitToWidth="2" fitToHeight="1" orientation="portrait" usePrinterDefaults="1" r:id="rId1"/>
  <headerFooter alignWithMargins="0"/>
  <colBreaks count="1" manualBreakCount="1">
    <brk id="27" max="19" man="1"/>
  </colBreaks>
</worksheet>
</file>

<file path=xl/worksheets/sheet10.xml><?xml version="1.0" encoding="utf-8"?>
<worksheet xmlns="http://schemas.openxmlformats.org/spreadsheetml/2006/main" xmlns:r="http://schemas.openxmlformats.org/officeDocument/2006/relationships" xmlns:mc="http://schemas.openxmlformats.org/markup-compatibility/2006">
  <sheetPr codeName="Sheet9"/>
  <dimension ref="A1"/>
  <sheetViews>
    <sheetView topLeftCell="B1" workbookViewId="0">
      <selection activeCell="B2" sqref="B2"/>
    </sheetView>
  </sheetViews>
  <sheetFormatPr defaultRowHeight="13"/>
  <cols>
    <col min="1" max="1" width="8.6328125" style="339" hidden="1" customWidth="1"/>
    <col min="2" max="16384" width="8.7265625" style="339" customWidth="1"/>
  </cols>
  <sheetData/>
  <phoneticPr fontId="24"/>
  <pageMargins left="0.7" right="0.7" top="0.75" bottom="0.75" header="0.3" footer="0.3"/>
  <pageSetup paperSize="9"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53">
    <tabColor theme="0"/>
    <pageSetUpPr fitToPage="1"/>
  </sheetPr>
  <dimension ref="A1:F57"/>
  <sheetViews>
    <sheetView tabSelected="1" topLeftCell="B1" workbookViewId="0">
      <selection activeCell="A2" sqref="A2:B2"/>
    </sheetView>
  </sheetViews>
  <sheetFormatPr defaultColWidth="8.7265625" defaultRowHeight="16.5"/>
  <cols>
    <col min="1" max="1" width="8.6328125" style="95" hidden="1" customWidth="1"/>
    <col min="2" max="2" width="66.26953125" style="95" customWidth="1"/>
    <col min="3" max="3" width="5.90625" style="95" customWidth="1"/>
    <col min="4" max="4" width="7" style="95" hidden="1" customWidth="1" outlineLevel="1"/>
    <col min="5" max="5" width="7.90625" style="96" hidden="1" customWidth="1" outlineLevel="1"/>
    <col min="6" max="6" width="53.90625" style="95" hidden="1" customWidth="1" outlineLevel="1"/>
    <col min="7" max="7" width="8.90625" style="95" customWidth="1" collapsed="1"/>
    <col min="8" max="16384" width="8.7265625" style="95"/>
  </cols>
  <sheetData>
    <row r="1" spans="1:6" ht="24.75" customHeight="1">
      <c r="A1" s="97" t="s">
        <v>283</v>
      </c>
      <c r="B1" s="97"/>
      <c r="C1" s="107"/>
      <c r="D1" s="108" t="s">
        <v>282</v>
      </c>
      <c r="E1" s="109"/>
      <c r="F1" s="112"/>
    </row>
    <row r="2" spans="1:6" ht="15" customHeight="1">
      <c r="A2" s="98" t="s">
        <v>182</v>
      </c>
      <c r="B2" s="102"/>
      <c r="D2" s="104" t="s">
        <v>204</v>
      </c>
      <c r="E2" s="105"/>
      <c r="F2" s="105"/>
    </row>
    <row r="3" spans="1:6" ht="15" customHeight="1">
      <c r="A3" s="99" t="s">
        <v>312</v>
      </c>
      <c r="B3" s="103" t="s">
        <v>314</v>
      </c>
      <c r="D3" s="100"/>
      <c r="E3" s="110"/>
      <c r="F3" s="105"/>
    </row>
    <row r="4" spans="1:6" ht="13.15" customHeight="1">
      <c r="A4" s="99" t="s">
        <v>313</v>
      </c>
      <c r="B4" s="103" t="s">
        <v>305</v>
      </c>
      <c r="D4" s="100"/>
      <c r="E4" s="110"/>
      <c r="F4" s="105"/>
    </row>
    <row r="5" spans="1:6">
      <c r="A5" s="99" t="s">
        <v>72</v>
      </c>
      <c r="B5" s="104" t="s">
        <v>311</v>
      </c>
      <c r="D5" s="100"/>
      <c r="E5" s="111" t="s">
        <v>109</v>
      </c>
      <c r="F5" s="113" t="s">
        <v>257</v>
      </c>
    </row>
    <row r="6" spans="1:6">
      <c r="A6" s="99" t="s">
        <v>290</v>
      </c>
      <c r="B6" s="104" t="s">
        <v>257</v>
      </c>
      <c r="D6" s="100"/>
      <c r="E6" s="111" t="s">
        <v>110</v>
      </c>
      <c r="F6" s="113" t="s">
        <v>258</v>
      </c>
    </row>
    <row r="7" spans="1:6">
      <c r="A7" s="99" t="s">
        <v>291</v>
      </c>
      <c r="B7" s="104" t="s">
        <v>258</v>
      </c>
      <c r="D7" s="100"/>
      <c r="E7" s="111" t="s">
        <v>112</v>
      </c>
      <c r="F7" s="113" t="s">
        <v>115</v>
      </c>
    </row>
    <row r="8" spans="1:6">
      <c r="A8" s="99" t="s">
        <v>292</v>
      </c>
      <c r="B8" s="104" t="s">
        <v>304</v>
      </c>
      <c r="D8" s="100"/>
      <c r="E8" s="111" t="s">
        <v>117</v>
      </c>
      <c r="F8" s="113" t="s">
        <v>118</v>
      </c>
    </row>
    <row r="9" spans="1:6">
      <c r="A9" s="99" t="s">
        <v>166</v>
      </c>
      <c r="B9" s="104" t="s">
        <v>118</v>
      </c>
      <c r="D9" s="100"/>
      <c r="E9" s="111" t="s">
        <v>120</v>
      </c>
      <c r="F9" s="113" t="s">
        <v>93</v>
      </c>
    </row>
    <row r="10" spans="1:6">
      <c r="A10" s="99" t="s">
        <v>293</v>
      </c>
      <c r="B10" s="104" t="s">
        <v>287</v>
      </c>
      <c r="D10" s="100"/>
      <c r="E10" s="111" t="s">
        <v>165</v>
      </c>
      <c r="F10" s="113" t="s">
        <v>6</v>
      </c>
    </row>
    <row r="11" spans="1:6">
      <c r="A11" s="99" t="s">
        <v>119</v>
      </c>
      <c r="B11" s="104" t="s">
        <v>178</v>
      </c>
      <c r="D11" s="100"/>
      <c r="E11" s="111"/>
      <c r="F11" s="113"/>
    </row>
    <row r="12" spans="1:6">
      <c r="D12" s="100"/>
      <c r="E12" s="111" t="s">
        <v>168</v>
      </c>
      <c r="F12" s="113" t="s">
        <v>253</v>
      </c>
    </row>
    <row r="13" spans="1:6" hidden="1" outlineLevel="1">
      <c r="A13" s="100" t="s">
        <v>288</v>
      </c>
      <c r="B13" s="105"/>
      <c r="D13" s="100" t="s">
        <v>153</v>
      </c>
      <c r="E13" s="111"/>
      <c r="F13" s="105"/>
    </row>
    <row r="14" spans="1:6" hidden="1" outlineLevel="1">
      <c r="A14" s="99" t="s">
        <v>290</v>
      </c>
      <c r="B14" s="104" t="s">
        <v>162</v>
      </c>
      <c r="D14" s="100"/>
      <c r="E14" s="111" t="s">
        <v>96</v>
      </c>
      <c r="F14" s="113" t="s">
        <v>122</v>
      </c>
    </row>
    <row r="15" spans="1:6" hidden="1" outlineLevel="1">
      <c r="A15" s="99" t="s">
        <v>291</v>
      </c>
      <c r="B15" s="104" t="s">
        <v>6</v>
      </c>
      <c r="D15" s="100"/>
      <c r="E15" s="111" t="s">
        <v>123</v>
      </c>
      <c r="F15" s="113" t="s">
        <v>124</v>
      </c>
    </row>
    <row r="16" spans="1:6" hidden="1" outlineLevel="1">
      <c r="A16" s="99" t="s">
        <v>292</v>
      </c>
      <c r="B16" s="104" t="s">
        <v>167</v>
      </c>
      <c r="D16" s="100"/>
      <c r="E16" s="111" t="s">
        <v>126</v>
      </c>
      <c r="F16" s="113" t="s">
        <v>127</v>
      </c>
    </row>
    <row r="17" spans="1:6" hidden="1" outlineLevel="1">
      <c r="A17" s="99" t="s">
        <v>166</v>
      </c>
      <c r="B17" s="104" t="s">
        <v>5</v>
      </c>
      <c r="D17" s="100"/>
      <c r="E17" s="111" t="s">
        <v>129</v>
      </c>
      <c r="F17" s="113" t="s">
        <v>130</v>
      </c>
    </row>
    <row r="18" spans="1:6" hidden="1" outlineLevel="1">
      <c r="A18" s="99" t="s">
        <v>293</v>
      </c>
      <c r="B18" s="104" t="s">
        <v>253</v>
      </c>
      <c r="D18" s="100"/>
      <c r="E18" s="111" t="s">
        <v>131</v>
      </c>
      <c r="F18" s="113" t="s">
        <v>132</v>
      </c>
    </row>
    <row r="19" spans="1:6" hidden="1" outlineLevel="1">
      <c r="A19" s="99" t="s">
        <v>119</v>
      </c>
      <c r="B19" s="104" t="s">
        <v>254</v>
      </c>
      <c r="D19" s="100"/>
      <c r="E19" s="111" t="s">
        <v>133</v>
      </c>
      <c r="F19" s="113" t="s">
        <v>134</v>
      </c>
    </row>
    <row r="20" spans="1:6" hidden="1" outlineLevel="1">
      <c r="A20" s="99" t="s">
        <v>295</v>
      </c>
      <c r="B20" s="104" t="s">
        <v>255</v>
      </c>
      <c r="D20" s="100" t="s">
        <v>170</v>
      </c>
      <c r="E20" s="111"/>
      <c r="F20" s="105"/>
    </row>
    <row r="21" spans="1:6" hidden="1" outlineLevel="1">
      <c r="A21" s="99" t="s">
        <v>297</v>
      </c>
      <c r="B21" s="104" t="s">
        <v>256</v>
      </c>
      <c r="D21" s="100"/>
      <c r="E21" s="111" t="s">
        <v>135</v>
      </c>
      <c r="F21" s="113" t="s">
        <v>136</v>
      </c>
    </row>
    <row r="22" spans="1:6" hidden="1" outlineLevel="1">
      <c r="A22" s="99" t="s">
        <v>65</v>
      </c>
      <c r="B22" s="104" t="s">
        <v>76</v>
      </c>
      <c r="D22" s="100"/>
      <c r="E22" s="111" t="s">
        <v>137</v>
      </c>
      <c r="F22" s="113" t="s">
        <v>139</v>
      </c>
    </row>
    <row r="23" spans="1:6" hidden="1" outlineLevel="1">
      <c r="A23" s="99" t="s">
        <v>296</v>
      </c>
      <c r="B23" s="104" t="s">
        <v>161</v>
      </c>
      <c r="D23" s="100"/>
      <c r="E23" s="111" t="s">
        <v>141</v>
      </c>
      <c r="F23" s="113" t="s">
        <v>142</v>
      </c>
    </row>
    <row r="24" spans="1:6" hidden="1" outlineLevel="1">
      <c r="A24" s="99" t="s">
        <v>299</v>
      </c>
      <c r="B24" s="104" t="s">
        <v>43</v>
      </c>
      <c r="D24" s="100"/>
      <c r="E24" s="111" t="s">
        <v>144</v>
      </c>
      <c r="F24" s="113" t="s">
        <v>145</v>
      </c>
    </row>
    <row r="25" spans="1:6" hidden="1" outlineLevel="1">
      <c r="A25" s="99" t="s">
        <v>300</v>
      </c>
      <c r="B25" s="104" t="s">
        <v>227</v>
      </c>
      <c r="D25" s="100"/>
      <c r="E25" s="111" t="s">
        <v>146</v>
      </c>
      <c r="F25" s="113" t="s">
        <v>147</v>
      </c>
    </row>
    <row r="26" spans="1:6" hidden="1" outlineLevel="1">
      <c r="A26" s="99" t="s">
        <v>301</v>
      </c>
      <c r="B26" s="104" t="s">
        <v>259</v>
      </c>
      <c r="D26" s="100"/>
      <c r="E26" s="111" t="s">
        <v>148</v>
      </c>
      <c r="F26" s="113" t="s">
        <v>150</v>
      </c>
    </row>
    <row r="27" spans="1:6" hidden="1" outlineLevel="1">
      <c r="A27" s="99" t="s">
        <v>302</v>
      </c>
      <c r="B27" s="104" t="s">
        <v>260</v>
      </c>
      <c r="D27" s="100"/>
      <c r="E27" s="111" t="s">
        <v>154</v>
      </c>
      <c r="F27" s="113" t="s">
        <v>155</v>
      </c>
    </row>
    <row r="28" spans="1:6" hidden="1" outlineLevel="1">
      <c r="A28" s="99" t="s">
        <v>140</v>
      </c>
      <c r="B28" s="104" t="s">
        <v>261</v>
      </c>
      <c r="D28" s="100"/>
      <c r="E28" s="111" t="s">
        <v>156</v>
      </c>
      <c r="F28" s="113" t="s">
        <v>157</v>
      </c>
    </row>
    <row r="29" spans="1:6" hidden="1" outlineLevel="1">
      <c r="A29" s="99" t="s">
        <v>303</v>
      </c>
      <c r="B29" s="104" t="s">
        <v>263</v>
      </c>
      <c r="D29" s="100" t="s">
        <v>159</v>
      </c>
      <c r="E29" s="111"/>
      <c r="F29" s="105"/>
    </row>
    <row r="30" spans="1:6" collapsed="1">
      <c r="B30" s="106"/>
      <c r="D30" s="100"/>
      <c r="E30" s="111" t="s">
        <v>149</v>
      </c>
      <c r="F30" s="113" t="s">
        <v>254</v>
      </c>
    </row>
    <row r="31" spans="1:6" collapsed="1">
      <c r="A31" s="101"/>
      <c r="D31" s="100"/>
      <c r="E31" s="111" t="s">
        <v>20</v>
      </c>
      <c r="F31" s="113" t="s">
        <v>255</v>
      </c>
    </row>
    <row r="32" spans="1:6">
      <c r="D32" s="100"/>
      <c r="E32" s="111" t="s">
        <v>169</v>
      </c>
      <c r="F32" s="113" t="s">
        <v>256</v>
      </c>
    </row>
    <row r="33" spans="4:6">
      <c r="D33" s="100"/>
      <c r="E33" s="111" t="s">
        <v>171</v>
      </c>
      <c r="F33" s="113" t="s">
        <v>76</v>
      </c>
    </row>
    <row r="34" spans="4:6">
      <c r="D34" s="100"/>
      <c r="E34" s="111" t="s">
        <v>172</v>
      </c>
      <c r="F34" s="113" t="s">
        <v>161</v>
      </c>
    </row>
    <row r="35" spans="4:6">
      <c r="D35" s="100"/>
      <c r="E35" s="111" t="s">
        <v>158</v>
      </c>
      <c r="F35" s="113" t="s">
        <v>43</v>
      </c>
    </row>
    <row r="36" spans="4:6">
      <c r="D36" s="100"/>
      <c r="E36" s="111" t="s">
        <v>173</v>
      </c>
      <c r="F36" s="113" t="s">
        <v>227</v>
      </c>
    </row>
    <row r="37" spans="4:6">
      <c r="D37" s="100"/>
      <c r="E37" s="111" t="s">
        <v>87</v>
      </c>
      <c r="F37" s="113" t="s">
        <v>259</v>
      </c>
    </row>
    <row r="38" spans="4:6">
      <c r="D38" s="100"/>
      <c r="E38" s="111" t="s">
        <v>174</v>
      </c>
      <c r="F38" s="113" t="s">
        <v>260</v>
      </c>
    </row>
    <row r="39" spans="4:6">
      <c r="D39" s="100"/>
      <c r="E39" s="111" t="s">
        <v>111</v>
      </c>
      <c r="F39" s="113" t="s">
        <v>261</v>
      </c>
    </row>
    <row r="40" spans="4:6">
      <c r="D40" s="100"/>
      <c r="E40" s="111" t="s">
        <v>10</v>
      </c>
      <c r="F40" s="113" t="s">
        <v>263</v>
      </c>
    </row>
    <row r="41" spans="4:6">
      <c r="D41" s="100" t="s">
        <v>164</v>
      </c>
      <c r="E41" s="111"/>
      <c r="F41" s="105"/>
    </row>
    <row r="42" spans="4:6">
      <c r="D42" s="100"/>
      <c r="E42" s="111" t="s">
        <v>177</v>
      </c>
      <c r="F42" s="113" t="s">
        <v>178</v>
      </c>
    </row>
    <row r="43" spans="4:6">
      <c r="D43" s="100"/>
      <c r="E43" s="111" t="s">
        <v>179</v>
      </c>
      <c r="F43" s="113" t="s">
        <v>180</v>
      </c>
    </row>
    <row r="44" spans="4:6">
      <c r="D44" s="100"/>
      <c r="E44" s="111" t="s">
        <v>183</v>
      </c>
      <c r="F44" s="113" t="s">
        <v>184</v>
      </c>
    </row>
    <row r="45" spans="4:6">
      <c r="D45" s="100"/>
      <c r="E45" s="111" t="s">
        <v>60</v>
      </c>
      <c r="F45" s="113" t="s">
        <v>185</v>
      </c>
    </row>
    <row r="46" spans="4:6">
      <c r="D46" s="100"/>
      <c r="E46" s="111" t="s">
        <v>186</v>
      </c>
      <c r="F46" s="113" t="s">
        <v>187</v>
      </c>
    </row>
    <row r="47" spans="4:6">
      <c r="D47" s="100"/>
      <c r="E47" s="111" t="s">
        <v>189</v>
      </c>
      <c r="F47" s="113" t="s">
        <v>191</v>
      </c>
    </row>
    <row r="48" spans="4:6">
      <c r="D48" s="100"/>
      <c r="E48" s="111" t="s">
        <v>192</v>
      </c>
      <c r="F48" s="113" t="s">
        <v>193</v>
      </c>
    </row>
    <row r="49" spans="4:6">
      <c r="D49" s="100" t="s">
        <v>195</v>
      </c>
      <c r="E49" s="111"/>
      <c r="F49" s="105"/>
    </row>
    <row r="50" spans="4:6" ht="26.25" customHeight="1">
      <c r="D50" s="100"/>
      <c r="E50" s="111" t="s">
        <v>197</v>
      </c>
      <c r="F50" s="113" t="s">
        <v>198</v>
      </c>
    </row>
    <row r="51" spans="4:6">
      <c r="D51" s="100"/>
      <c r="E51" s="111" t="s">
        <v>199</v>
      </c>
      <c r="F51" s="113" t="s">
        <v>81</v>
      </c>
    </row>
    <row r="52" spans="4:6">
      <c r="D52" s="100"/>
      <c r="E52" s="111" t="s">
        <v>200</v>
      </c>
      <c r="F52" s="113" t="s">
        <v>201</v>
      </c>
    </row>
    <row r="53" spans="4:6">
      <c r="D53" s="100"/>
      <c r="E53" s="111" t="s">
        <v>208</v>
      </c>
      <c r="F53" s="113" t="s">
        <v>138</v>
      </c>
    </row>
    <row r="54" spans="4:6">
      <c r="F54" s="114"/>
    </row>
    <row r="55" spans="4:6">
      <c r="F55" s="95" t="s">
        <v>36</v>
      </c>
    </row>
    <row r="57" spans="4:6">
      <c r="D57" s="95" t="s">
        <v>202</v>
      </c>
    </row>
  </sheetData>
  <mergeCells count="3">
    <mergeCell ref="A1:B1"/>
    <mergeCell ref="D1:F1"/>
    <mergeCell ref="A2:B2"/>
  </mergeCells>
  <phoneticPr fontId="24"/>
  <pageMargins left="0.70866141732283472" right="0.70866141732283472" top="0.74803149606299213" bottom="0.74803149606299213" header="0.31496062992125984" footer="0.31496062992125984"/>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1">
    <tabColor theme="0"/>
  </sheetPr>
  <dimension ref="B1:C4"/>
  <sheetViews>
    <sheetView showGridLines="0" topLeftCell="B1" zoomScale="90" zoomScaleNormal="90" zoomScaleSheetLayoutView="100" workbookViewId="0">
      <selection activeCell="B1" sqref="B1"/>
    </sheetView>
  </sheetViews>
  <sheetFormatPr defaultColWidth="9" defaultRowHeight="18.75"/>
  <cols>
    <col min="1" max="1" width="8.6328125" style="115" hidden="1" customWidth="1"/>
    <col min="2" max="2" width="35.6328125" style="115" bestFit="1" customWidth="1"/>
    <col min="3" max="3" width="39.08984375" style="115" customWidth="1"/>
    <col min="4" max="4" width="3.7265625" style="115" customWidth="1"/>
    <col min="5" max="6" width="12.7265625" style="115" customWidth="1"/>
    <col min="7" max="7" width="10.36328125" style="115" customWidth="1"/>
    <col min="8" max="16384" width="9" style="115"/>
  </cols>
  <sheetData>
    <row r="1" spans="2:3" ht="19.5" customHeight="1">
      <c r="B1" s="116" t="s">
        <v>203</v>
      </c>
      <c r="C1" s="119"/>
    </row>
    <row r="2" spans="2:3" ht="16.5" customHeight="1">
      <c r="B2" s="117"/>
    </row>
    <row r="3" spans="2:3" ht="20.25" customHeight="1">
      <c r="B3" s="118" t="s">
        <v>104</v>
      </c>
      <c r="C3" s="120" t="s">
        <v>125</v>
      </c>
    </row>
    <row r="4" spans="2:3" ht="20.25" customHeight="1">
      <c r="B4" s="118" t="s">
        <v>334</v>
      </c>
      <c r="C4" s="120" t="s">
        <v>266</v>
      </c>
    </row>
    <row r="5" spans="2:3" ht="17.25" customHeight="1"/>
  </sheetData>
  <phoneticPr fontId="24"/>
  <dataValidations count="1">
    <dataValidation imeMode="halfAlpha" allowBlank="1" showDropDown="0" showInputMessage="1" showErrorMessage="1" sqref="C3"/>
  </dataValidations>
  <pageMargins left="0.7" right="0.7" top="0.75" bottom="0.75" header="0.3" footer="0.3"/>
  <pageSetup paperSize="9" fitToWidth="1" fitToHeight="1" orientation="portrait" usePrinterDefaults="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2">
    <tabColor theme="0"/>
    <pageSetUpPr fitToPage="1"/>
  </sheetPr>
  <dimension ref="A1:IN41"/>
  <sheetViews>
    <sheetView showGridLines="0" topLeftCell="B1" zoomScale="70" zoomScaleNormal="70" zoomScaleSheetLayoutView="100" workbookViewId="0">
      <selection activeCell="B1" sqref="B1"/>
    </sheetView>
  </sheetViews>
  <sheetFormatPr defaultColWidth="9" defaultRowHeight="15"/>
  <cols>
    <col min="1" max="1" width="8.6328125" style="121" hidden="1" customWidth="1" outlineLevel="1"/>
    <col min="2" max="2" width="3.36328125" style="121" customWidth="1" collapsed="1"/>
    <col min="3" max="3" width="21.36328125" style="121" customWidth="1"/>
    <col min="4" max="4" width="28.90625" style="121" customWidth="1"/>
    <col min="5" max="5" width="30.90625" style="121" customWidth="1"/>
    <col min="6" max="6" width="22.7265625" style="121" customWidth="1"/>
    <col min="7" max="16384" width="9" style="121"/>
  </cols>
  <sheetData>
    <row r="1" spans="1:248" s="122" customFormat="1">
      <c r="A1" s="121">
        <f>IF(COUNTA(D5:F23)&lt;&gt;0,1,2)</f>
        <v>1</v>
      </c>
      <c r="B1" s="123" t="s">
        <v>190</v>
      </c>
      <c r="C1" s="133"/>
      <c r="D1" s="133"/>
      <c r="E1" s="152"/>
      <c r="F1" s="152"/>
      <c r="IN1" s="122">
        <v>3</v>
      </c>
    </row>
    <row r="2" spans="1:248" s="122" customFormat="1">
      <c r="A2" s="121"/>
      <c r="B2" s="123"/>
      <c r="C2" s="133"/>
      <c r="D2" s="133"/>
      <c r="E2" s="152"/>
      <c r="F2" s="152"/>
    </row>
    <row r="3" spans="1:248" ht="16.5" customHeight="1">
      <c r="B3" s="124" t="s">
        <v>82</v>
      </c>
      <c r="C3" s="134"/>
      <c r="D3" s="142" t="str">
        <f>IF(ｼｰﾄ0!C3="","",ｼｰﾄ0!C4&amp;(ｼｰﾄ0!C3))</f>
        <v>徳島県徳島平野</v>
      </c>
      <c r="E3" s="142"/>
      <c r="F3" s="142"/>
      <c r="IN3" s="122">
        <v>1</v>
      </c>
    </row>
    <row r="4" spans="1:248" ht="54" customHeight="1">
      <c r="B4" s="124" t="s">
        <v>25</v>
      </c>
      <c r="C4" s="134"/>
      <c r="D4" s="13" t="s">
        <v>318</v>
      </c>
      <c r="E4" s="13" t="s">
        <v>330</v>
      </c>
      <c r="F4" s="156" t="s">
        <v>181</v>
      </c>
    </row>
    <row r="5" spans="1:248" ht="26.15" customHeight="1">
      <c r="B5" s="125" t="s">
        <v>97</v>
      </c>
      <c r="C5" s="125"/>
      <c r="D5" s="143" t="s">
        <v>262</v>
      </c>
      <c r="E5" s="143"/>
      <c r="F5" s="157" t="s">
        <v>306</v>
      </c>
    </row>
    <row r="6" spans="1:248" ht="26.15" customHeight="1">
      <c r="B6" s="126" t="s">
        <v>247</v>
      </c>
      <c r="C6" s="126"/>
      <c r="D6" s="144" t="s">
        <v>338</v>
      </c>
      <c r="E6" s="144"/>
      <c r="F6" s="158" t="s">
        <v>339</v>
      </c>
    </row>
    <row r="7" spans="1:248" ht="25" customHeight="1">
      <c r="B7" s="127" t="s">
        <v>86</v>
      </c>
      <c r="C7" s="127"/>
      <c r="D7" s="144"/>
      <c r="E7" s="144"/>
      <c r="F7" s="158"/>
    </row>
    <row r="8" spans="1:248" ht="27" customHeight="1">
      <c r="B8" s="128" t="s">
        <v>234</v>
      </c>
      <c r="C8" s="135"/>
      <c r="D8" s="144" t="s">
        <v>205</v>
      </c>
      <c r="E8" s="144"/>
      <c r="F8" s="158"/>
    </row>
    <row r="9" spans="1:248" ht="26.25" customHeight="1">
      <c r="B9" s="129" t="s">
        <v>323</v>
      </c>
      <c r="C9" s="136"/>
      <c r="D9" s="144" t="s">
        <v>205</v>
      </c>
      <c r="E9" s="153"/>
      <c r="F9" s="158" t="s">
        <v>340</v>
      </c>
    </row>
    <row r="10" spans="1:248" ht="30" customHeight="1">
      <c r="B10" s="129" t="s">
        <v>331</v>
      </c>
      <c r="C10" s="137"/>
      <c r="D10" s="145"/>
      <c r="E10" s="153"/>
      <c r="F10" s="145"/>
    </row>
    <row r="11" spans="1:248" ht="29.25" customHeight="1">
      <c r="B11" s="130" t="s">
        <v>98</v>
      </c>
      <c r="C11" s="138" t="s">
        <v>143</v>
      </c>
      <c r="D11" s="146">
        <v>11</v>
      </c>
      <c r="E11" s="146"/>
      <c r="F11" s="144"/>
    </row>
    <row r="12" spans="1:248" ht="30" customHeight="1">
      <c r="B12" s="130"/>
      <c r="C12" s="139" t="s">
        <v>16</v>
      </c>
      <c r="D12" s="147"/>
      <c r="E12" s="146"/>
      <c r="F12" s="147"/>
    </row>
    <row r="13" spans="1:248" ht="30.75" customHeight="1">
      <c r="B13" s="130"/>
      <c r="C13" s="138" t="s">
        <v>325</v>
      </c>
      <c r="D13" s="147"/>
      <c r="E13" s="147"/>
      <c r="F13" s="144">
        <v>0.6</v>
      </c>
    </row>
    <row r="14" spans="1:248" ht="19.5" customHeight="1">
      <c r="B14" s="131"/>
      <c r="C14" s="126" t="s">
        <v>92</v>
      </c>
      <c r="D14" s="148"/>
      <c r="E14" s="148"/>
      <c r="F14" s="159"/>
    </row>
    <row r="15" spans="1:248" ht="19.5" customHeight="1">
      <c r="B15" s="131"/>
      <c r="C15" s="126" t="s">
        <v>24</v>
      </c>
      <c r="D15" s="144"/>
      <c r="E15" s="144"/>
      <c r="F15" s="158"/>
    </row>
    <row r="16" spans="1:248" ht="19.5" customHeight="1">
      <c r="B16" s="131"/>
      <c r="C16" s="126" t="s">
        <v>23</v>
      </c>
      <c r="D16" s="144"/>
      <c r="E16" s="144"/>
      <c r="F16" s="158"/>
    </row>
    <row r="17" spans="2:6" ht="19.5" customHeight="1">
      <c r="B17" s="131"/>
      <c r="C17" s="126" t="s">
        <v>101</v>
      </c>
      <c r="D17" s="144"/>
      <c r="E17" s="144"/>
      <c r="F17" s="158"/>
    </row>
    <row r="18" spans="2:6" ht="19.5" customHeight="1">
      <c r="B18" s="131"/>
      <c r="C18" s="126" t="s">
        <v>103</v>
      </c>
      <c r="D18" s="144"/>
      <c r="E18" s="153"/>
      <c r="F18" s="158"/>
    </row>
    <row r="19" spans="2:6" ht="19.5" customHeight="1">
      <c r="B19" s="131"/>
      <c r="C19" s="126" t="s">
        <v>102</v>
      </c>
      <c r="D19" s="146"/>
      <c r="E19" s="144"/>
      <c r="F19" s="158"/>
    </row>
    <row r="20" spans="2:6" ht="19.5" customHeight="1">
      <c r="B20" s="131"/>
      <c r="C20" s="126" t="s">
        <v>210</v>
      </c>
      <c r="D20" s="146"/>
      <c r="E20" s="144"/>
      <c r="F20" s="158"/>
    </row>
    <row r="21" spans="2:6" ht="19.5" customHeight="1">
      <c r="B21" s="131"/>
      <c r="C21" s="126" t="s">
        <v>265</v>
      </c>
      <c r="D21" s="146"/>
      <c r="E21" s="144"/>
      <c r="F21" s="158"/>
    </row>
    <row r="22" spans="2:6" ht="19.5" customHeight="1">
      <c r="B22" s="131"/>
      <c r="C22" s="126" t="s">
        <v>233</v>
      </c>
      <c r="D22" s="146"/>
      <c r="E22" s="144"/>
      <c r="F22" s="158"/>
    </row>
    <row r="23" spans="2:6" ht="19.5" customHeight="1">
      <c r="B23" s="132"/>
      <c r="C23" s="126" t="s">
        <v>270</v>
      </c>
      <c r="D23" s="146"/>
      <c r="E23" s="144"/>
      <c r="F23" s="158"/>
    </row>
    <row r="24" spans="2:6" ht="12" customHeight="1">
      <c r="C24" s="140" t="s">
        <v>252</v>
      </c>
      <c r="D24" s="149" t="s">
        <v>188</v>
      </c>
      <c r="E24" s="155"/>
      <c r="F24" s="160"/>
    </row>
    <row r="25" spans="2:6" ht="12" customHeight="1">
      <c r="C25" s="141"/>
      <c r="D25" s="150" t="s">
        <v>249</v>
      </c>
      <c r="E25" s="155"/>
      <c r="F25" s="161"/>
    </row>
    <row r="26" spans="2:6" ht="12" customHeight="1">
      <c r="C26" s="121"/>
      <c r="D26" s="150"/>
      <c r="E26" s="155"/>
      <c r="F26" s="161"/>
    </row>
    <row r="27" spans="2:6" ht="12" customHeight="1">
      <c r="D27" s="150"/>
      <c r="E27" s="155"/>
      <c r="F27" s="161"/>
    </row>
    <row r="28" spans="2:6" ht="12" customHeight="1">
      <c r="D28" s="151"/>
      <c r="E28" s="154"/>
      <c r="F28" s="162"/>
    </row>
    <row r="40" spans="3:3">
      <c r="C40" s="141"/>
    </row>
    <row r="41" spans="3:3">
      <c r="C41" s="141"/>
    </row>
  </sheetData>
  <mergeCells count="15">
    <mergeCell ref="B3:C3"/>
    <mergeCell ref="D3:F3"/>
    <mergeCell ref="B4:C4"/>
    <mergeCell ref="B5:C5"/>
    <mergeCell ref="B6:C6"/>
    <mergeCell ref="B7:C7"/>
    <mergeCell ref="B8:C8"/>
    <mergeCell ref="B9:C9"/>
    <mergeCell ref="B10:C10"/>
    <mergeCell ref="D24:F24"/>
    <mergeCell ref="D25:F25"/>
    <mergeCell ref="D26:F26"/>
    <mergeCell ref="D27:F27"/>
    <mergeCell ref="D28:F28"/>
    <mergeCell ref="B11:B23"/>
  </mergeCells>
  <phoneticPr fontId="24"/>
  <conditionalFormatting sqref="D13">
    <cfRule type="expression" dxfId="7" priority="25">
      <formula>$D$5&lt;&gt;""</formula>
    </cfRule>
  </conditionalFormatting>
  <conditionalFormatting sqref="D12">
    <cfRule type="expression" dxfId="6" priority="23">
      <formula>$D$5&lt;&gt;""</formula>
    </cfRule>
  </conditionalFormatting>
  <conditionalFormatting sqref="F12">
    <cfRule type="expression" dxfId="5" priority="22">
      <formula>$D$5&lt;&gt;""</formula>
    </cfRule>
  </conditionalFormatting>
  <conditionalFormatting sqref="E13">
    <cfRule type="expression" dxfId="4" priority="21">
      <formula>$D$5&lt;&gt;""</formula>
    </cfRule>
  </conditionalFormatting>
  <dataValidations count="7">
    <dataValidation type="custom" imeMode="halfAlpha" allowBlank="1" showDropDown="0" showInputMessage="1" showErrorMessage="1" prompt="沈下量は、下記例と同じく少数第２位まで記載してください。_x000a_第３位以下切り捨てです。_x000a_例　2.02,  4.59,  3.00_x000a__x000a_隆起量の場合はマイナス (-) を入力してください。                          例   　-4.03   -2.00" sqref="D14:F23 F13">
      <formula1>D13=ROUNDDOWN(D13,2)</formula1>
    </dataValidation>
    <dataValidation type="textLength" allowBlank="1" showDropDown="0" showInputMessage="1" showErrorMessage="1" promptTitle="ご注意" prompt="下記の記載例に従いご記入してください。_x000a_　形式と異なる場合はエラー表示が出ます。_x000a__x000a_　●H3～H30　　　何月は不要です_x000a__x000a_　　_x000a__x000a_" sqref="E8:F8">
      <formula1>4</formula1>
      <formula2>8</formula2>
    </dataValidation>
    <dataValidation type="textLength" allowBlank="1" showDropDown="0" showInputMessage="1" showErrorMessage="1" promptTitle="記入例と同じく形式で記載してください。半角大文字" prompt="_x000a_　記入例：　S59 　_x000a_　　　　　　　　H29　_x000a_　　　　　　　　 R2_x000a_  " sqref="F9">
      <formula1>2</formula1>
      <formula2>3</formula2>
    </dataValidation>
    <dataValidation allowBlank="1" showDropDown="0" showInputMessage="1" showErrorMessage="1" promptTitle="記入例と同じ形式で記載してください。英数半角大文字" prompt="_x000a_記入例_x000a_　　　　　H28～R2_x000a_          H24～H28_x000a_" sqref="E9"/>
    <dataValidation allowBlank="1" showDropDown="0" showInputMessage="1" showErrorMessage="1" promptTitle="記入例と同じ形式で記載してください。英数半角大文字" prompt="記入例_x000a_　　　　　S50～R2_x000a_          H2～R1_x000a_" sqref="D9"/>
    <dataValidation type="textLength" allowBlank="1" showDropDown="0" showInputMessage="1" showErrorMessage="1" promptTitle="ご注意" prompt="下記の記載例に従いご記入してください。形式と異なる場合はエラー表示が出ます。_x000a__x000a_　●H3～H30　　何月は不要です_x000a__x000a_　　_x000a__x000a_" sqref="D8">
      <formula1>4</formula1>
      <formula2>8</formula2>
    </dataValidation>
    <dataValidation type="custom" allowBlank="1" showDropDown="0" showInputMessage="1" showErrorMessage="1" error="小数点第三位は切り捨てしてください_x000a__x000a_例：　3.55_x000a_　　　　10.3０_x000a_" promptTitle="ご注意" prompt="累計沈下量は、少数第２位まで記載してください。_x000a_第３位以下切り捨てです。_x000a_例　123.02, 46.59, 30.00" sqref="D11:F11 E12">
      <formula1>D11=ROUNDDOWN(D11,2)</formula1>
    </dataValidation>
  </dataValidations>
  <pageMargins left="0.70866141732283472" right="0.55118110236220474" top="0.70866141732283472" bottom="0.6692913385826772" header="0.51181102362204722" footer="0.51181102362204722"/>
  <pageSetup paperSize="9" scale="85" fitToWidth="1" fitToHeight="1" orientation="portrait" usePrinterDefaults="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3">
    <tabColor theme="0"/>
    <pageSetUpPr fitToPage="1"/>
  </sheetPr>
  <dimension ref="A1:G25"/>
  <sheetViews>
    <sheetView showGridLines="0" topLeftCell="B1" zoomScale="80" zoomScaleNormal="80" zoomScaleSheetLayoutView="90" workbookViewId="0">
      <selection activeCell="B1" sqref="B1"/>
    </sheetView>
  </sheetViews>
  <sheetFormatPr defaultColWidth="9" defaultRowHeight="15"/>
  <cols>
    <col min="1" max="1" width="8.6328125" style="133" hidden="1" customWidth="1" outlineLevel="1"/>
    <col min="2" max="2" width="6.90625" style="133" customWidth="1" collapsed="1"/>
    <col min="3" max="3" width="14.26953125" style="133" customWidth="1"/>
    <col min="4" max="4" width="18.90625" style="133" customWidth="1"/>
    <col min="5" max="5" width="26.26953125" style="133" customWidth="1"/>
    <col min="6" max="6" width="23.453125" style="133" customWidth="1"/>
    <col min="7" max="7" width="24.6328125" style="133" customWidth="1"/>
    <col min="8" max="16384" width="9" style="133"/>
  </cols>
  <sheetData>
    <row r="1" spans="1:7">
      <c r="A1" s="133">
        <f>IF(COUNTA(D4:G21)&lt;&gt;0,1,2)</f>
        <v>1</v>
      </c>
      <c r="B1" s="123" t="s">
        <v>315</v>
      </c>
      <c r="D1" s="133"/>
      <c r="E1" s="133"/>
      <c r="F1" s="133"/>
      <c r="G1" s="133"/>
    </row>
    <row r="2" spans="1:7">
      <c r="B2" s="133" t="s">
        <v>82</v>
      </c>
      <c r="D2" s="133"/>
      <c r="E2" s="133"/>
      <c r="F2" s="133"/>
      <c r="G2" s="133"/>
    </row>
    <row r="3" spans="1:7" ht="18.75" customHeight="1">
      <c r="B3" s="163" t="str">
        <f>IF(ｼｰﾄ0!C3="","",ｼｰﾄ0!C4&amp;(ｼｰﾄ0!C3))</f>
        <v>徳島県徳島平野</v>
      </c>
      <c r="C3" s="163"/>
      <c r="D3" s="175"/>
      <c r="E3" s="175"/>
      <c r="F3" s="175"/>
      <c r="G3" s="175"/>
    </row>
    <row r="4" spans="1:7" ht="27" customHeight="1">
      <c r="B4" s="164" t="s">
        <v>99</v>
      </c>
      <c r="C4" s="170"/>
      <c r="D4" s="172" t="s">
        <v>324</v>
      </c>
      <c r="E4" s="172"/>
      <c r="F4" s="172"/>
      <c r="G4" s="172"/>
    </row>
    <row r="5" spans="1:7" ht="27" customHeight="1">
      <c r="B5" s="164" t="s">
        <v>152</v>
      </c>
      <c r="C5" s="170"/>
      <c r="D5" s="176" t="s">
        <v>196</v>
      </c>
      <c r="E5" s="176"/>
      <c r="F5" s="176"/>
      <c r="G5" s="176"/>
    </row>
    <row r="6" spans="1:7" ht="27" customHeight="1">
      <c r="B6" s="164" t="s">
        <v>55</v>
      </c>
      <c r="C6" s="170"/>
      <c r="D6" s="176">
        <v>0.96</v>
      </c>
      <c r="E6" s="176"/>
      <c r="F6" s="176"/>
      <c r="G6" s="176"/>
    </row>
    <row r="7" spans="1:7" ht="27" customHeight="1">
      <c r="B7" s="164" t="s">
        <v>85</v>
      </c>
      <c r="C7" s="170"/>
      <c r="D7" s="176" t="s">
        <v>251</v>
      </c>
      <c r="E7" s="176"/>
      <c r="F7" s="176"/>
      <c r="G7" s="176"/>
    </row>
    <row r="8" spans="1:7" ht="27" customHeight="1">
      <c r="B8" s="164" t="s">
        <v>86</v>
      </c>
      <c r="C8" s="170"/>
      <c r="D8" s="176" t="s">
        <v>341</v>
      </c>
      <c r="E8" s="176"/>
      <c r="F8" s="176"/>
      <c r="G8" s="176"/>
    </row>
    <row r="9" spans="1:7" ht="27" customHeight="1">
      <c r="B9" s="164" t="s">
        <v>52</v>
      </c>
      <c r="C9" s="170"/>
      <c r="D9" s="176" t="s">
        <v>342</v>
      </c>
      <c r="E9" s="176"/>
      <c r="F9" s="176"/>
      <c r="G9" s="176"/>
    </row>
    <row r="10" spans="1:7" ht="27" customHeight="1">
      <c r="B10" s="164" t="s">
        <v>114</v>
      </c>
      <c r="C10" s="170"/>
      <c r="D10" s="176" t="s">
        <v>343</v>
      </c>
      <c r="E10" s="176"/>
      <c r="F10" s="176"/>
      <c r="G10" s="176"/>
    </row>
    <row r="11" spans="1:7" ht="27" customHeight="1">
      <c r="B11" s="165" t="s">
        <v>88</v>
      </c>
      <c r="C11" s="171"/>
      <c r="D11" s="177">
        <v>2.4300000000000002</v>
      </c>
      <c r="E11" s="177"/>
      <c r="F11" s="177"/>
      <c r="G11" s="177"/>
    </row>
    <row r="12" spans="1:7" ht="18.75" customHeight="1">
      <c r="B12" s="166" t="s">
        <v>54</v>
      </c>
      <c r="C12" s="172" t="s">
        <v>92</v>
      </c>
      <c r="D12" s="177">
        <v>0.26</v>
      </c>
      <c r="E12" s="177"/>
      <c r="F12" s="177"/>
      <c r="G12" s="177"/>
    </row>
    <row r="13" spans="1:7" ht="18.75" customHeight="1">
      <c r="B13" s="167"/>
      <c r="C13" s="172" t="s">
        <v>24</v>
      </c>
      <c r="D13" s="177">
        <v>0.26</v>
      </c>
      <c r="E13" s="177"/>
      <c r="F13" s="177"/>
      <c r="G13" s="177"/>
    </row>
    <row r="14" spans="1:7" ht="18.75" customHeight="1">
      <c r="B14" s="167"/>
      <c r="C14" s="172" t="s">
        <v>23</v>
      </c>
      <c r="D14" s="177">
        <v>0.25</v>
      </c>
      <c r="E14" s="177"/>
      <c r="F14" s="177"/>
      <c r="G14" s="177"/>
    </row>
    <row r="15" spans="1:7" ht="18.75" customHeight="1">
      <c r="B15" s="167"/>
      <c r="C15" s="172" t="s">
        <v>101</v>
      </c>
      <c r="D15" s="177">
        <v>0.22</v>
      </c>
      <c r="E15" s="177"/>
      <c r="F15" s="177"/>
      <c r="G15" s="177"/>
    </row>
    <row r="16" spans="1:7" ht="18.75" customHeight="1">
      <c r="B16" s="168" t="s">
        <v>89</v>
      </c>
      <c r="C16" s="172" t="s">
        <v>103</v>
      </c>
      <c r="D16" s="177">
        <v>0.24</v>
      </c>
      <c r="E16" s="177"/>
      <c r="F16" s="177"/>
      <c r="G16" s="177"/>
    </row>
    <row r="17" spans="2:7" ht="18.75" customHeight="1">
      <c r="B17" s="168"/>
      <c r="C17" s="172" t="s">
        <v>102</v>
      </c>
      <c r="D17" s="177">
        <v>0.34</v>
      </c>
      <c r="E17" s="177"/>
      <c r="F17" s="177"/>
      <c r="G17" s="177"/>
    </row>
    <row r="18" spans="2:7" ht="18.75" customHeight="1">
      <c r="B18" s="168"/>
      <c r="C18" s="172" t="s">
        <v>210</v>
      </c>
      <c r="D18" s="177">
        <v>0.27</v>
      </c>
      <c r="E18" s="177"/>
      <c r="F18" s="177"/>
      <c r="G18" s="177"/>
    </row>
    <row r="19" spans="2:7" ht="18.75" customHeight="1">
      <c r="B19" s="168"/>
      <c r="C19" s="173" t="s">
        <v>264</v>
      </c>
      <c r="D19" s="177">
        <v>0.28000000000000003</v>
      </c>
      <c r="E19" s="177"/>
      <c r="F19" s="177"/>
      <c r="G19" s="177"/>
    </row>
    <row r="20" spans="2:7" ht="18.75" customHeight="1">
      <c r="B20" s="168"/>
      <c r="C20" s="173" t="s">
        <v>233</v>
      </c>
      <c r="D20" s="177">
        <v>0.18</v>
      </c>
      <c r="E20" s="177"/>
      <c r="F20" s="177"/>
      <c r="G20" s="177"/>
    </row>
    <row r="21" spans="2:7" ht="18.75" customHeight="1">
      <c r="B21" s="169"/>
      <c r="C21" s="173" t="s">
        <v>270</v>
      </c>
      <c r="D21" s="177">
        <v>0.17</v>
      </c>
      <c r="E21" s="177"/>
      <c r="F21" s="177"/>
      <c r="G21" s="177"/>
    </row>
    <row r="22" spans="2:7">
      <c r="B22" s="133"/>
      <c r="C22" s="174" t="s">
        <v>252</v>
      </c>
      <c r="D22" s="178" t="s">
        <v>30</v>
      </c>
      <c r="E22" s="181"/>
      <c r="F22" s="181"/>
      <c r="G22" s="184"/>
    </row>
    <row r="23" spans="2:7">
      <c r="B23" s="133"/>
      <c r="C23" s="133"/>
      <c r="D23" s="179"/>
      <c r="E23" s="182"/>
      <c r="F23" s="182"/>
      <c r="G23" s="185"/>
    </row>
    <row r="24" spans="2:7">
      <c r="B24" s="133"/>
      <c r="C24" s="133"/>
      <c r="D24" s="179"/>
      <c r="E24" s="182"/>
      <c r="F24" s="182"/>
      <c r="G24" s="185"/>
    </row>
    <row r="25" spans="2:7">
      <c r="B25" s="133"/>
      <c r="C25" s="133"/>
      <c r="D25" s="180"/>
      <c r="E25" s="183"/>
      <c r="F25" s="183"/>
      <c r="G25" s="186"/>
    </row>
  </sheetData>
  <mergeCells count="15">
    <mergeCell ref="B3:C3"/>
    <mergeCell ref="B4:C4"/>
    <mergeCell ref="B5:C5"/>
    <mergeCell ref="B6:C6"/>
    <mergeCell ref="B7:C7"/>
    <mergeCell ref="B8:C8"/>
    <mergeCell ref="B9:C9"/>
    <mergeCell ref="B10:C10"/>
    <mergeCell ref="B11:C11"/>
    <mergeCell ref="D22:G22"/>
    <mergeCell ref="D23:G23"/>
    <mergeCell ref="D24:G24"/>
    <mergeCell ref="D25:G25"/>
    <mergeCell ref="B12:B15"/>
    <mergeCell ref="B16:B21"/>
  </mergeCells>
  <phoneticPr fontId="24"/>
  <pageMargins left="0.70866141732283472" right="0.55118110236220474" top="0.70866141732283472" bottom="0.6692913385826772" header="0.51181102362204722" footer="0.51181102362204722"/>
  <pageSetup paperSize="9" scale="79" fitToWidth="1" fitToHeight="1" orientation="portrait" usePrinterDefaults="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5">
    <tabColor theme="0"/>
    <pageSetUpPr fitToPage="1"/>
  </sheetPr>
  <dimension ref="A1:M93"/>
  <sheetViews>
    <sheetView showGridLines="0" zoomScale="70" zoomScaleNormal="70" zoomScaleSheetLayoutView="90" workbookViewId="0">
      <pane ySplit="6" topLeftCell="A7" activePane="bottomLeft" state="frozen"/>
      <selection pane="bottomLeft" activeCell="B1" sqref="B1"/>
    </sheetView>
  </sheetViews>
  <sheetFormatPr defaultColWidth="9" defaultRowHeight="15"/>
  <cols>
    <col min="1" max="1" width="8.6328125" style="121" hidden="1" customWidth="1" outlineLevel="1"/>
    <col min="2" max="2" width="16.6328125" style="121" customWidth="1" collapsed="1"/>
    <col min="3" max="3" width="12.7265625" style="121" customWidth="1"/>
    <col min="4" max="4" width="10.36328125" style="121" customWidth="1"/>
    <col min="5" max="8" width="8.7265625" style="121" customWidth="1"/>
    <col min="9" max="12" width="12" style="121" customWidth="1"/>
    <col min="13" max="16384" width="9" style="121"/>
  </cols>
  <sheetData>
    <row r="1" spans="1:13" s="133" customFormat="1">
      <c r="A1" s="187">
        <f>IF(COUNTA(B7:H66)&lt;&gt;0,1,2)</f>
        <v>1</v>
      </c>
      <c r="B1" s="123" t="s">
        <v>316</v>
      </c>
      <c r="C1" s="133"/>
      <c r="D1" s="133"/>
      <c r="E1" s="133"/>
      <c r="F1" s="133"/>
      <c r="G1" s="133"/>
      <c r="H1" s="133"/>
    </row>
    <row r="2" spans="1:13" s="133" customFormat="1">
      <c r="A2" s="187"/>
      <c r="B2" s="133" t="s">
        <v>8</v>
      </c>
      <c r="C2" s="195"/>
      <c r="D2" s="133"/>
      <c r="E2" s="133"/>
      <c r="F2" s="133"/>
      <c r="G2" s="133"/>
      <c r="H2" s="133"/>
    </row>
    <row r="3" spans="1:13" s="133" customFormat="1" ht="15.75">
      <c r="A3" s="187"/>
      <c r="B3" s="182" t="str">
        <f>IF(ｼｰﾄ0!C3="","",ｼｰﾄ0!C4&amp;(ｼｰﾄ0!C3))</f>
        <v>徳島県徳島平野</v>
      </c>
      <c r="C3" s="182"/>
      <c r="D3" s="133"/>
      <c r="E3" s="133"/>
      <c r="F3" s="133"/>
      <c r="G3" s="133"/>
      <c r="H3" s="133"/>
    </row>
    <row r="4" spans="1:13" ht="48.65" customHeight="1">
      <c r="A4" s="188"/>
      <c r="B4" s="189" t="s">
        <v>346</v>
      </c>
      <c r="C4" s="196" t="s">
        <v>113</v>
      </c>
      <c r="D4" s="203"/>
      <c r="E4" s="208" t="s">
        <v>289</v>
      </c>
      <c r="F4" s="214"/>
      <c r="G4" s="214"/>
      <c r="H4" s="217"/>
      <c r="I4" s="214" t="s">
        <v>121</v>
      </c>
      <c r="J4" s="221"/>
      <c r="K4" s="214" t="s">
        <v>128</v>
      </c>
      <c r="L4" s="226"/>
    </row>
    <row r="5" spans="1:13" ht="37.5" customHeight="1">
      <c r="A5" s="188"/>
      <c r="B5" s="190"/>
      <c r="C5" s="197"/>
      <c r="D5" s="204" t="s">
        <v>284</v>
      </c>
      <c r="E5" s="209" t="s">
        <v>19</v>
      </c>
      <c r="F5" s="215" t="s">
        <v>0</v>
      </c>
      <c r="G5" s="215" t="s">
        <v>18</v>
      </c>
      <c r="H5" s="204" t="s">
        <v>56</v>
      </c>
      <c r="I5" s="218" t="s">
        <v>33</v>
      </c>
      <c r="J5" s="222" t="s">
        <v>307</v>
      </c>
      <c r="K5" s="218" t="s">
        <v>322</v>
      </c>
      <c r="L5" s="227" t="s">
        <v>308</v>
      </c>
    </row>
    <row r="6" spans="1:13" ht="33.65" customHeight="1">
      <c r="A6" s="188"/>
      <c r="B6" s="191"/>
      <c r="C6" s="198"/>
      <c r="D6" s="205"/>
      <c r="E6" s="210"/>
      <c r="F6" s="216"/>
      <c r="G6" s="216"/>
      <c r="H6" s="205"/>
      <c r="I6" s="219" t="s">
        <v>212</v>
      </c>
      <c r="J6" s="223" t="s">
        <v>238</v>
      </c>
      <c r="K6" s="225" t="s">
        <v>95</v>
      </c>
      <c r="L6" s="228" t="s">
        <v>236</v>
      </c>
    </row>
    <row r="7" spans="1:13" ht="19.5" customHeight="1">
      <c r="A7" s="188">
        <f>IF(COUNTIF(E7:E66,"/")&gt;=1,1,"")</f>
        <v>1</v>
      </c>
      <c r="B7" s="172" t="s">
        <v>348</v>
      </c>
      <c r="C7" s="199"/>
      <c r="D7" s="199"/>
      <c r="E7" s="211"/>
      <c r="F7" s="211" t="s">
        <v>337</v>
      </c>
      <c r="G7" s="211"/>
      <c r="H7" s="211"/>
      <c r="I7" s="211"/>
      <c r="J7" s="211"/>
      <c r="K7" s="211" t="s">
        <v>95</v>
      </c>
      <c r="L7" s="211"/>
    </row>
    <row r="8" spans="1:13" ht="19.5" customHeight="1">
      <c r="A8" s="188" t="str">
        <f>IF(COUNTIF(E7:E66,"-")&gt;=1,2,"")</f>
        <v/>
      </c>
      <c r="B8" s="192" t="s">
        <v>344</v>
      </c>
      <c r="C8" s="200">
        <v>4.4000000000000004</v>
      </c>
      <c r="D8" s="206">
        <v>0</v>
      </c>
      <c r="E8" s="211" t="s">
        <v>349</v>
      </c>
      <c r="F8" s="211" t="s">
        <v>349</v>
      </c>
      <c r="G8" s="211" t="s">
        <v>349</v>
      </c>
      <c r="H8" s="211" t="s">
        <v>349</v>
      </c>
      <c r="I8" s="173"/>
      <c r="J8" s="224"/>
      <c r="K8" s="224" t="s">
        <v>95</v>
      </c>
      <c r="L8" s="224"/>
    </row>
    <row r="9" spans="1:13" ht="19.5" customHeight="1">
      <c r="A9" s="188" t="str">
        <f>IF(COUNTIF(E7:E66,"#")&gt;=1,4,"")</f>
        <v/>
      </c>
      <c r="B9" s="192" t="s">
        <v>175</v>
      </c>
      <c r="C9" s="200">
        <v>2.1</v>
      </c>
      <c r="D9" s="206">
        <v>0</v>
      </c>
      <c r="E9" s="211" t="s">
        <v>349</v>
      </c>
      <c r="F9" s="211" t="s">
        <v>349</v>
      </c>
      <c r="G9" s="211" t="s">
        <v>349</v>
      </c>
      <c r="H9" s="211" t="s">
        <v>349</v>
      </c>
      <c r="I9" s="173"/>
      <c r="J9" s="224"/>
      <c r="K9" s="224" t="s">
        <v>95</v>
      </c>
      <c r="L9" s="224"/>
      <c r="M9" s="121" t="s">
        <v>336</v>
      </c>
    </row>
    <row r="10" spans="1:13" ht="19.5" customHeight="1">
      <c r="A10" s="188"/>
      <c r="B10" s="192" t="s">
        <v>345</v>
      </c>
      <c r="C10" s="200">
        <v>5</v>
      </c>
      <c r="D10" s="206">
        <v>0</v>
      </c>
      <c r="E10" s="211" t="s">
        <v>349</v>
      </c>
      <c r="F10" s="211" t="s">
        <v>349</v>
      </c>
      <c r="G10" s="211" t="s">
        <v>349</v>
      </c>
      <c r="H10" s="211" t="s">
        <v>349</v>
      </c>
      <c r="I10" s="173"/>
      <c r="J10" s="224"/>
      <c r="K10" s="224" t="s">
        <v>95</v>
      </c>
      <c r="L10" s="224"/>
    </row>
    <row r="11" spans="1:13" ht="19.5" customHeight="1">
      <c r="A11" s="188" t="str">
        <f>IF(COUNTIF(F7:F66,"-")&gt;=1,2,"")</f>
        <v/>
      </c>
      <c r="B11" s="192" t="s">
        <v>347</v>
      </c>
      <c r="C11" s="200">
        <v>5.0999999999999996</v>
      </c>
      <c r="D11" s="206">
        <v>0</v>
      </c>
      <c r="E11" s="211" t="s">
        <v>349</v>
      </c>
      <c r="F11" s="211" t="s">
        <v>349</v>
      </c>
      <c r="G11" s="211" t="s">
        <v>349</v>
      </c>
      <c r="H11" s="211" t="s">
        <v>349</v>
      </c>
      <c r="I11" s="173"/>
      <c r="J11" s="224"/>
      <c r="K11" s="224" t="s">
        <v>95</v>
      </c>
      <c r="L11" s="224"/>
    </row>
    <row r="12" spans="1:13" ht="19.5" hidden="1" customHeight="1">
      <c r="A12" s="188">
        <f>IF(COUNTIF(F7:F66,"/")&gt;=1,1,"")</f>
        <v>1</v>
      </c>
      <c r="B12" s="172"/>
      <c r="C12" s="199"/>
      <c r="D12" s="199"/>
      <c r="E12" s="211"/>
      <c r="F12" s="211"/>
      <c r="G12" s="211"/>
      <c r="H12" s="211"/>
      <c r="I12" s="173"/>
      <c r="J12" s="224"/>
      <c r="K12" s="224"/>
      <c r="L12" s="224"/>
    </row>
    <row r="13" spans="1:13" ht="19.5" hidden="1" customHeight="1">
      <c r="A13" s="188" t="str">
        <f>IF(COUNTIF(F7:F66,"#")&gt;=1,4,"")</f>
        <v/>
      </c>
      <c r="B13" s="172"/>
      <c r="C13" s="199"/>
      <c r="D13" s="199"/>
      <c r="E13" s="211"/>
      <c r="F13" s="211"/>
      <c r="G13" s="211"/>
      <c r="H13" s="211"/>
      <c r="I13" s="173"/>
      <c r="J13" s="224"/>
      <c r="K13" s="224"/>
      <c r="L13" s="224"/>
    </row>
    <row r="14" spans="1:13" ht="19.5" hidden="1" customHeight="1">
      <c r="A14" s="188"/>
      <c r="B14" s="172"/>
      <c r="C14" s="199"/>
      <c r="D14" s="199"/>
      <c r="E14" s="211"/>
      <c r="F14" s="211"/>
      <c r="G14" s="211"/>
      <c r="H14" s="211"/>
      <c r="I14" s="173"/>
      <c r="J14" s="224"/>
      <c r="K14" s="224"/>
      <c r="L14" s="224"/>
    </row>
    <row r="15" spans="1:13" ht="19.5" hidden="1" customHeight="1">
      <c r="A15" s="188">
        <f>IF(COUNTIF(G7:G66,"/")&gt;=1,1,"")</f>
        <v>1</v>
      </c>
      <c r="B15" s="172"/>
      <c r="C15" s="199"/>
      <c r="D15" s="199"/>
      <c r="E15" s="211"/>
      <c r="F15" s="211"/>
      <c r="G15" s="211"/>
      <c r="H15" s="211"/>
      <c r="I15" s="173"/>
      <c r="J15" s="224"/>
      <c r="K15" s="224"/>
      <c r="L15" s="224"/>
    </row>
    <row r="16" spans="1:13" ht="19.5" hidden="1" customHeight="1">
      <c r="A16" s="188" t="str">
        <f>IF(COUNTIF(G7:G66,"-")&gt;=1,2,"")</f>
        <v/>
      </c>
      <c r="B16" s="172"/>
      <c r="C16" s="199"/>
      <c r="D16" s="199"/>
      <c r="E16" s="211"/>
      <c r="F16" s="211"/>
      <c r="G16" s="211"/>
      <c r="H16" s="211"/>
      <c r="I16" s="173"/>
      <c r="J16" s="224"/>
      <c r="K16" s="224"/>
      <c r="L16" s="224"/>
    </row>
    <row r="17" spans="1:12" ht="19.5" hidden="1" customHeight="1">
      <c r="A17" s="188" t="str">
        <f>IF(COUNTIF(G7:G66,"#")&gt;=1,4,"")</f>
        <v/>
      </c>
      <c r="B17" s="172"/>
      <c r="C17" s="199"/>
      <c r="D17" s="199"/>
      <c r="E17" s="211"/>
      <c r="F17" s="211"/>
      <c r="G17" s="211"/>
      <c r="H17" s="211"/>
      <c r="I17" s="173"/>
      <c r="J17" s="224"/>
      <c r="K17" s="224"/>
      <c r="L17" s="224"/>
    </row>
    <row r="18" spans="1:12" ht="19.5" hidden="1" customHeight="1">
      <c r="A18" s="188"/>
      <c r="B18" s="172"/>
      <c r="C18" s="199"/>
      <c r="D18" s="199"/>
      <c r="E18" s="211"/>
      <c r="F18" s="211"/>
      <c r="G18" s="211"/>
      <c r="H18" s="211"/>
      <c r="I18" s="173"/>
      <c r="J18" s="224"/>
      <c r="K18" s="224"/>
      <c r="L18" s="224"/>
    </row>
    <row r="19" spans="1:12" ht="19.5" hidden="1" customHeight="1">
      <c r="A19" s="188">
        <f>IF(COUNTIF(H7:H66,"/")&gt;=1,1,"")</f>
        <v>1</v>
      </c>
      <c r="B19" s="172"/>
      <c r="C19" s="199"/>
      <c r="D19" s="199"/>
      <c r="E19" s="211"/>
      <c r="F19" s="211"/>
      <c r="G19" s="211"/>
      <c r="H19" s="211"/>
      <c r="I19" s="173"/>
      <c r="J19" s="224"/>
      <c r="K19" s="224"/>
      <c r="L19" s="224"/>
    </row>
    <row r="20" spans="1:12" ht="19.5" hidden="1" customHeight="1">
      <c r="A20" s="188" t="str">
        <f>IF(COUNTIF(H7:H66,"-")&gt;=1,2,"")</f>
        <v/>
      </c>
      <c r="B20" s="172"/>
      <c r="C20" s="199"/>
      <c r="D20" s="199"/>
      <c r="E20" s="211"/>
      <c r="F20" s="211"/>
      <c r="G20" s="211"/>
      <c r="H20" s="211"/>
      <c r="I20" s="173"/>
      <c r="J20" s="224"/>
      <c r="K20" s="224"/>
      <c r="L20" s="224"/>
    </row>
    <row r="21" spans="1:12" ht="19.5" hidden="1" customHeight="1">
      <c r="A21" s="188" t="str">
        <f>IF(COUNTIF(H7:H66,"#")&gt;=1,4,"")</f>
        <v/>
      </c>
      <c r="B21" s="172"/>
      <c r="C21" s="199"/>
      <c r="D21" s="199"/>
      <c r="E21" s="211"/>
      <c r="F21" s="211"/>
      <c r="G21" s="211"/>
      <c r="H21" s="211"/>
      <c r="I21" s="173"/>
      <c r="J21" s="224"/>
      <c r="K21" s="224"/>
      <c r="L21" s="224"/>
    </row>
    <row r="22" spans="1:12" ht="19.5" hidden="1" customHeight="1">
      <c r="B22" s="172"/>
      <c r="C22" s="199"/>
      <c r="D22" s="199"/>
      <c r="E22" s="211"/>
      <c r="F22" s="211"/>
      <c r="G22" s="211"/>
      <c r="H22" s="211"/>
      <c r="I22" s="173"/>
      <c r="J22" s="224"/>
      <c r="K22" s="224"/>
      <c r="L22" s="224"/>
    </row>
    <row r="23" spans="1:12" ht="19.5" hidden="1" customHeight="1">
      <c r="B23" s="172"/>
      <c r="C23" s="199"/>
      <c r="D23" s="199"/>
      <c r="E23" s="211"/>
      <c r="F23" s="211"/>
      <c r="G23" s="211"/>
      <c r="H23" s="211"/>
      <c r="I23" s="173"/>
      <c r="J23" s="224"/>
      <c r="K23" s="224"/>
      <c r="L23" s="224"/>
    </row>
    <row r="24" spans="1:12" ht="19.5" hidden="1" customHeight="1">
      <c r="B24" s="172"/>
      <c r="C24" s="199"/>
      <c r="D24" s="199"/>
      <c r="E24" s="211"/>
      <c r="F24" s="211"/>
      <c r="G24" s="211"/>
      <c r="H24" s="211"/>
      <c r="I24" s="173"/>
      <c r="J24" s="224"/>
      <c r="K24" s="224"/>
      <c r="L24" s="224"/>
    </row>
    <row r="25" spans="1:12" ht="19.5" hidden="1" customHeight="1">
      <c r="B25" s="172"/>
      <c r="C25" s="199"/>
      <c r="D25" s="199"/>
      <c r="E25" s="211"/>
      <c r="F25" s="211"/>
      <c r="G25" s="211"/>
      <c r="H25" s="211"/>
      <c r="I25" s="173"/>
      <c r="J25" s="224"/>
      <c r="K25" s="224"/>
      <c r="L25" s="224"/>
    </row>
    <row r="26" spans="1:12" ht="19.5" hidden="1" customHeight="1">
      <c r="B26" s="172"/>
      <c r="C26" s="199"/>
      <c r="D26" s="199"/>
      <c r="E26" s="211"/>
      <c r="F26" s="211"/>
      <c r="G26" s="211"/>
      <c r="H26" s="211"/>
      <c r="I26" s="173"/>
      <c r="J26" s="224"/>
      <c r="K26" s="224"/>
      <c r="L26" s="224"/>
    </row>
    <row r="27" spans="1:12" ht="19.5" hidden="1" customHeight="1">
      <c r="B27" s="172"/>
      <c r="C27" s="199"/>
      <c r="D27" s="199"/>
      <c r="E27" s="211"/>
      <c r="F27" s="211"/>
      <c r="G27" s="211"/>
      <c r="H27" s="211"/>
      <c r="I27" s="173"/>
      <c r="J27" s="224"/>
      <c r="K27" s="224"/>
      <c r="L27" s="224"/>
    </row>
    <row r="28" spans="1:12" ht="19.5" hidden="1" customHeight="1">
      <c r="B28" s="172"/>
      <c r="C28" s="199"/>
      <c r="D28" s="199"/>
      <c r="E28" s="211"/>
      <c r="F28" s="211"/>
      <c r="G28" s="211"/>
      <c r="H28" s="211"/>
      <c r="I28" s="173"/>
      <c r="J28" s="224"/>
      <c r="K28" s="224"/>
      <c r="L28" s="224"/>
    </row>
    <row r="29" spans="1:12" ht="19.5" hidden="1" customHeight="1">
      <c r="B29" s="172"/>
      <c r="C29" s="199"/>
      <c r="D29" s="199"/>
      <c r="E29" s="211"/>
      <c r="F29" s="211"/>
      <c r="G29" s="211"/>
      <c r="H29" s="211"/>
      <c r="I29" s="173"/>
      <c r="J29" s="224"/>
      <c r="K29" s="224"/>
      <c r="L29" s="224"/>
    </row>
    <row r="30" spans="1:12" ht="19.5" hidden="1" customHeight="1">
      <c r="B30" s="172"/>
      <c r="C30" s="199"/>
      <c r="D30" s="199"/>
      <c r="E30" s="211"/>
      <c r="F30" s="211"/>
      <c r="G30" s="211"/>
      <c r="H30" s="211"/>
      <c r="I30" s="173"/>
      <c r="J30" s="224"/>
      <c r="K30" s="224"/>
      <c r="L30" s="224"/>
    </row>
    <row r="31" spans="1:12" ht="19.5" hidden="1" customHeight="1">
      <c r="B31" s="172"/>
      <c r="C31" s="199"/>
      <c r="D31" s="199"/>
      <c r="E31" s="211"/>
      <c r="F31" s="211"/>
      <c r="G31" s="211"/>
      <c r="H31" s="211"/>
      <c r="I31" s="173"/>
      <c r="J31" s="224"/>
      <c r="K31" s="224"/>
      <c r="L31" s="224"/>
    </row>
    <row r="32" spans="1:12" ht="19.5" hidden="1" customHeight="1">
      <c r="B32" s="172"/>
      <c r="C32" s="199"/>
      <c r="D32" s="199"/>
      <c r="E32" s="211"/>
      <c r="F32" s="211"/>
      <c r="G32" s="211"/>
      <c r="H32" s="211"/>
      <c r="I32" s="173"/>
      <c r="J32" s="224"/>
      <c r="K32" s="224"/>
      <c r="L32" s="224"/>
    </row>
    <row r="33" spans="2:12" ht="19.5" hidden="1" customHeight="1">
      <c r="B33" s="172"/>
      <c r="C33" s="199"/>
      <c r="D33" s="199"/>
      <c r="E33" s="211"/>
      <c r="F33" s="211"/>
      <c r="G33" s="211"/>
      <c r="H33" s="211"/>
      <c r="I33" s="173"/>
      <c r="J33" s="224"/>
      <c r="K33" s="224"/>
      <c r="L33" s="224"/>
    </row>
    <row r="34" spans="2:12" ht="19.5" hidden="1" customHeight="1">
      <c r="B34" s="172"/>
      <c r="C34" s="199"/>
      <c r="D34" s="199"/>
      <c r="E34" s="211"/>
      <c r="F34" s="211"/>
      <c r="G34" s="211"/>
      <c r="H34" s="211"/>
      <c r="I34" s="173"/>
      <c r="J34" s="224"/>
      <c r="K34" s="224"/>
      <c r="L34" s="224"/>
    </row>
    <row r="35" spans="2:12" ht="19.5" hidden="1" customHeight="1">
      <c r="B35" s="172"/>
      <c r="C35" s="199"/>
      <c r="D35" s="199"/>
      <c r="E35" s="211"/>
      <c r="F35" s="211"/>
      <c r="G35" s="211"/>
      <c r="H35" s="211"/>
      <c r="I35" s="173"/>
      <c r="J35" s="224"/>
      <c r="K35" s="224"/>
      <c r="L35" s="224"/>
    </row>
    <row r="36" spans="2:12" ht="19.5" hidden="1" customHeight="1">
      <c r="B36" s="172"/>
      <c r="C36" s="199"/>
      <c r="D36" s="199"/>
      <c r="E36" s="211"/>
      <c r="F36" s="211"/>
      <c r="G36" s="211"/>
      <c r="H36" s="211"/>
      <c r="I36" s="173"/>
      <c r="J36" s="224"/>
      <c r="K36" s="224"/>
      <c r="L36" s="224"/>
    </row>
    <row r="37" spans="2:12" ht="19.5" hidden="1" customHeight="1">
      <c r="B37" s="172"/>
      <c r="C37" s="199"/>
      <c r="D37" s="199"/>
      <c r="E37" s="211"/>
      <c r="F37" s="211"/>
      <c r="G37" s="211"/>
      <c r="H37" s="211"/>
      <c r="I37" s="173"/>
      <c r="J37" s="224"/>
      <c r="K37" s="224"/>
      <c r="L37" s="224"/>
    </row>
    <row r="38" spans="2:12" ht="19.5" hidden="1" customHeight="1">
      <c r="B38" s="172"/>
      <c r="C38" s="199"/>
      <c r="D38" s="199"/>
      <c r="E38" s="211"/>
      <c r="F38" s="211"/>
      <c r="G38" s="211"/>
      <c r="H38" s="211"/>
      <c r="I38" s="173"/>
      <c r="J38" s="224"/>
      <c r="K38" s="224"/>
      <c r="L38" s="224"/>
    </row>
    <row r="39" spans="2:12" ht="19.5" hidden="1" customHeight="1">
      <c r="B39" s="172"/>
      <c r="C39" s="199"/>
      <c r="D39" s="199"/>
      <c r="E39" s="211"/>
      <c r="F39" s="211"/>
      <c r="G39" s="211"/>
      <c r="H39" s="211"/>
      <c r="I39" s="173"/>
      <c r="J39" s="224"/>
      <c r="K39" s="224"/>
      <c r="L39" s="224"/>
    </row>
    <row r="40" spans="2:12" ht="19.5" hidden="1" customHeight="1">
      <c r="B40" s="172"/>
      <c r="C40" s="199"/>
      <c r="D40" s="199"/>
      <c r="E40" s="211"/>
      <c r="F40" s="211"/>
      <c r="G40" s="211"/>
      <c r="H40" s="211"/>
      <c r="I40" s="173"/>
      <c r="J40" s="224"/>
      <c r="K40" s="224"/>
      <c r="L40" s="224"/>
    </row>
    <row r="41" spans="2:12" ht="19.5" hidden="1" customHeight="1">
      <c r="B41" s="172"/>
      <c r="C41" s="199"/>
      <c r="D41" s="199"/>
      <c r="E41" s="211"/>
      <c r="F41" s="211"/>
      <c r="G41" s="211"/>
      <c r="H41" s="211"/>
      <c r="I41" s="173"/>
      <c r="J41" s="224"/>
      <c r="K41" s="224"/>
      <c r="L41" s="224"/>
    </row>
    <row r="42" spans="2:12" ht="19.5" hidden="1" customHeight="1">
      <c r="B42" s="172"/>
      <c r="C42" s="199"/>
      <c r="D42" s="199"/>
      <c r="E42" s="211"/>
      <c r="F42" s="211"/>
      <c r="G42" s="211"/>
      <c r="H42" s="211"/>
      <c r="I42" s="173"/>
      <c r="J42" s="224"/>
      <c r="K42" s="224"/>
      <c r="L42" s="224"/>
    </row>
    <row r="43" spans="2:12" ht="19.5" hidden="1" customHeight="1">
      <c r="B43" s="172"/>
      <c r="C43" s="199"/>
      <c r="D43" s="199"/>
      <c r="E43" s="211"/>
      <c r="F43" s="211"/>
      <c r="G43" s="211"/>
      <c r="H43" s="211"/>
      <c r="I43" s="173"/>
      <c r="J43" s="224"/>
      <c r="K43" s="224"/>
      <c r="L43" s="224"/>
    </row>
    <row r="44" spans="2:12" ht="19.5" hidden="1" customHeight="1">
      <c r="B44" s="172"/>
      <c r="C44" s="199"/>
      <c r="D44" s="199"/>
      <c r="E44" s="211"/>
      <c r="F44" s="211"/>
      <c r="G44" s="211"/>
      <c r="H44" s="211"/>
      <c r="I44" s="173"/>
      <c r="J44" s="224"/>
      <c r="K44" s="224"/>
      <c r="L44" s="224"/>
    </row>
    <row r="45" spans="2:12" ht="19.5" hidden="1" customHeight="1">
      <c r="B45" s="172"/>
      <c r="C45" s="199"/>
      <c r="D45" s="199"/>
      <c r="E45" s="211"/>
      <c r="F45" s="211"/>
      <c r="G45" s="211"/>
      <c r="H45" s="211"/>
      <c r="I45" s="173"/>
      <c r="J45" s="224"/>
      <c r="K45" s="224"/>
      <c r="L45" s="224"/>
    </row>
    <row r="46" spans="2:12" ht="19.5" hidden="1" customHeight="1">
      <c r="B46" s="172"/>
      <c r="C46" s="199"/>
      <c r="D46" s="199"/>
      <c r="E46" s="211"/>
      <c r="F46" s="211"/>
      <c r="G46" s="211"/>
      <c r="H46" s="211"/>
      <c r="I46" s="173"/>
      <c r="J46" s="224"/>
      <c r="K46" s="224"/>
      <c r="L46" s="224"/>
    </row>
    <row r="47" spans="2:12" ht="19.5" hidden="1" customHeight="1">
      <c r="B47" s="172"/>
      <c r="C47" s="199"/>
      <c r="D47" s="199"/>
      <c r="E47" s="211"/>
      <c r="F47" s="211"/>
      <c r="G47" s="211"/>
      <c r="H47" s="211"/>
      <c r="I47" s="173"/>
      <c r="J47" s="224"/>
      <c r="K47" s="224"/>
      <c r="L47" s="224"/>
    </row>
    <row r="48" spans="2:12" ht="19.5" hidden="1" customHeight="1">
      <c r="B48" s="172"/>
      <c r="C48" s="199"/>
      <c r="D48" s="199"/>
      <c r="E48" s="211"/>
      <c r="F48" s="211"/>
      <c r="G48" s="211"/>
      <c r="H48" s="211"/>
      <c r="I48" s="173"/>
      <c r="J48" s="224"/>
      <c r="K48" s="224"/>
      <c r="L48" s="224"/>
    </row>
    <row r="49" spans="2:12" ht="19.5" hidden="1" customHeight="1">
      <c r="B49" s="172"/>
      <c r="C49" s="199"/>
      <c r="D49" s="199"/>
      <c r="E49" s="211"/>
      <c r="F49" s="211"/>
      <c r="G49" s="211"/>
      <c r="H49" s="211"/>
      <c r="I49" s="173"/>
      <c r="J49" s="224"/>
      <c r="K49" s="224"/>
      <c r="L49" s="224"/>
    </row>
    <row r="50" spans="2:12" ht="19.5" hidden="1" customHeight="1">
      <c r="B50" s="172"/>
      <c r="C50" s="199"/>
      <c r="D50" s="199"/>
      <c r="E50" s="211"/>
      <c r="F50" s="211"/>
      <c r="G50" s="211"/>
      <c r="H50" s="211"/>
      <c r="I50" s="173"/>
      <c r="J50" s="224"/>
      <c r="K50" s="224"/>
      <c r="L50" s="224"/>
    </row>
    <row r="51" spans="2:12" ht="19.5" hidden="1" customHeight="1">
      <c r="B51" s="172"/>
      <c r="C51" s="199"/>
      <c r="D51" s="199"/>
      <c r="E51" s="211"/>
      <c r="F51" s="211"/>
      <c r="G51" s="211"/>
      <c r="H51" s="211"/>
      <c r="I51" s="173"/>
      <c r="J51" s="224"/>
      <c r="K51" s="224"/>
      <c r="L51" s="224"/>
    </row>
    <row r="52" spans="2:12" ht="19.5" hidden="1" customHeight="1">
      <c r="B52" s="172"/>
      <c r="C52" s="199"/>
      <c r="D52" s="199"/>
      <c r="E52" s="211"/>
      <c r="F52" s="211"/>
      <c r="G52" s="211"/>
      <c r="H52" s="211"/>
      <c r="I52" s="173"/>
      <c r="J52" s="224"/>
      <c r="K52" s="224"/>
      <c r="L52" s="224"/>
    </row>
    <row r="53" spans="2:12" ht="19.5" hidden="1" customHeight="1">
      <c r="B53" s="172"/>
      <c r="C53" s="199"/>
      <c r="D53" s="199"/>
      <c r="E53" s="211"/>
      <c r="F53" s="211"/>
      <c r="G53" s="211"/>
      <c r="H53" s="211"/>
      <c r="I53" s="173"/>
      <c r="J53" s="224"/>
      <c r="K53" s="224"/>
      <c r="L53" s="224"/>
    </row>
    <row r="54" spans="2:12" ht="19.5" hidden="1" customHeight="1">
      <c r="B54" s="172"/>
      <c r="C54" s="199"/>
      <c r="D54" s="199"/>
      <c r="E54" s="211"/>
      <c r="F54" s="211"/>
      <c r="G54" s="211"/>
      <c r="H54" s="211"/>
      <c r="I54" s="173"/>
      <c r="J54" s="224"/>
      <c r="K54" s="224"/>
      <c r="L54" s="224"/>
    </row>
    <row r="55" spans="2:12" ht="19.5" hidden="1" customHeight="1">
      <c r="B55" s="172"/>
      <c r="C55" s="199"/>
      <c r="D55" s="199"/>
      <c r="E55" s="211"/>
      <c r="F55" s="211"/>
      <c r="G55" s="211"/>
      <c r="H55" s="211"/>
      <c r="I55" s="173"/>
      <c r="J55" s="224"/>
      <c r="K55" s="224"/>
      <c r="L55" s="224"/>
    </row>
    <row r="56" spans="2:12" ht="19.5" hidden="1" customHeight="1">
      <c r="B56" s="172"/>
      <c r="C56" s="199"/>
      <c r="D56" s="199"/>
      <c r="E56" s="211"/>
      <c r="F56" s="211"/>
      <c r="G56" s="211"/>
      <c r="H56" s="211"/>
      <c r="I56" s="173"/>
      <c r="J56" s="224"/>
      <c r="K56" s="224"/>
      <c r="L56" s="224"/>
    </row>
    <row r="57" spans="2:12" ht="19.5" hidden="1" customHeight="1">
      <c r="B57" s="172"/>
      <c r="C57" s="199"/>
      <c r="D57" s="199"/>
      <c r="E57" s="211"/>
      <c r="F57" s="211"/>
      <c r="G57" s="211"/>
      <c r="H57" s="211"/>
      <c r="I57" s="173"/>
      <c r="J57" s="224"/>
      <c r="K57" s="224"/>
      <c r="L57" s="224"/>
    </row>
    <row r="58" spans="2:12" ht="19.5" hidden="1" customHeight="1">
      <c r="B58" s="172"/>
      <c r="C58" s="199"/>
      <c r="D58" s="199"/>
      <c r="E58" s="211"/>
      <c r="F58" s="211"/>
      <c r="G58" s="211"/>
      <c r="H58" s="211"/>
      <c r="I58" s="173"/>
      <c r="J58" s="224"/>
      <c r="K58" s="224"/>
      <c r="L58" s="224"/>
    </row>
    <row r="59" spans="2:12" ht="19.5" hidden="1" customHeight="1">
      <c r="B59" s="172"/>
      <c r="C59" s="199"/>
      <c r="D59" s="199"/>
      <c r="E59" s="211"/>
      <c r="F59" s="211"/>
      <c r="G59" s="211"/>
      <c r="H59" s="211"/>
      <c r="I59" s="173"/>
      <c r="J59" s="224"/>
      <c r="K59" s="224"/>
      <c r="L59" s="224"/>
    </row>
    <row r="60" spans="2:12" ht="19.5" hidden="1" customHeight="1">
      <c r="B60" s="172"/>
      <c r="C60" s="199"/>
      <c r="D60" s="199"/>
      <c r="E60" s="211"/>
      <c r="F60" s="211"/>
      <c r="G60" s="211"/>
      <c r="H60" s="211"/>
      <c r="I60" s="173"/>
      <c r="J60" s="224"/>
      <c r="K60" s="224"/>
      <c r="L60" s="224"/>
    </row>
    <row r="61" spans="2:12" ht="19.5" hidden="1" customHeight="1">
      <c r="B61" s="172"/>
      <c r="C61" s="199"/>
      <c r="D61" s="199"/>
      <c r="E61" s="211"/>
      <c r="F61" s="211"/>
      <c r="G61" s="211"/>
      <c r="H61" s="211"/>
      <c r="I61" s="173"/>
      <c r="J61" s="224"/>
      <c r="K61" s="224"/>
      <c r="L61" s="224"/>
    </row>
    <row r="62" spans="2:12" ht="19.5" hidden="1" customHeight="1">
      <c r="B62" s="172"/>
      <c r="C62" s="199"/>
      <c r="D62" s="199"/>
      <c r="E62" s="211"/>
      <c r="F62" s="211"/>
      <c r="G62" s="211"/>
      <c r="H62" s="211"/>
      <c r="I62" s="173"/>
      <c r="J62" s="224"/>
      <c r="K62" s="224"/>
      <c r="L62" s="224"/>
    </row>
    <row r="63" spans="2:12" ht="19.5" hidden="1" customHeight="1">
      <c r="B63" s="172"/>
      <c r="C63" s="199"/>
      <c r="D63" s="199"/>
      <c r="E63" s="211"/>
      <c r="F63" s="211"/>
      <c r="G63" s="211"/>
      <c r="H63" s="211"/>
      <c r="I63" s="173"/>
      <c r="J63" s="224"/>
      <c r="K63" s="224"/>
      <c r="L63" s="224"/>
    </row>
    <row r="64" spans="2:12" ht="19.5" hidden="1" customHeight="1">
      <c r="B64" s="172"/>
      <c r="C64" s="199"/>
      <c r="D64" s="199"/>
      <c r="E64" s="211"/>
      <c r="F64" s="211"/>
      <c r="G64" s="211"/>
      <c r="H64" s="211"/>
      <c r="I64" s="173"/>
      <c r="J64" s="224"/>
      <c r="K64" s="224"/>
      <c r="L64" s="224"/>
    </row>
    <row r="65" spans="2:13" ht="19.5" hidden="1" customHeight="1">
      <c r="B65" s="172"/>
      <c r="C65" s="199"/>
      <c r="D65" s="199"/>
      <c r="E65" s="211"/>
      <c r="F65" s="211"/>
      <c r="G65" s="211"/>
      <c r="H65" s="211"/>
      <c r="I65" s="173"/>
      <c r="J65" s="224"/>
      <c r="K65" s="224"/>
      <c r="L65" s="224"/>
    </row>
    <row r="66" spans="2:13" ht="19.5" hidden="1" customHeight="1">
      <c r="B66" s="172"/>
      <c r="C66" s="199"/>
      <c r="D66" s="199"/>
      <c r="E66" s="211"/>
      <c r="F66" s="211"/>
      <c r="G66" s="211"/>
      <c r="H66" s="211"/>
      <c r="I66" s="173"/>
      <c r="J66" s="224"/>
      <c r="K66" s="224"/>
      <c r="L66" s="224"/>
    </row>
    <row r="67" spans="2:13" ht="37.5" customHeight="1">
      <c r="B67" s="193"/>
      <c r="C67" s="201">
        <f>IF(COUNTA(C7:C66)&lt;&gt;0,SUM(C7:C66),"")</f>
        <v>16.600000000000001</v>
      </c>
      <c r="D67" s="201">
        <f>IF(COUNTA(D7:D66)&lt;&gt;0,SUM(D7:D66),"")</f>
        <v>0</v>
      </c>
      <c r="E67" s="201" t="str">
        <f>IF(COUNT(E7:E66)&gt;=1,SUM(E7:E66),IF(SUM(A7:A9)=1,"/",IF(SUM(A7:A9)=2,"-",IF(SUM(A7:A9)=4,"#",IF(SUM(A7:A9)=3,"/ -",IF(SUM(A7:A9)=5,"/ #",IF(SUM(A7:A9)=6,"- #",IF(SUM(A7:A9)=7,"/ - #",""))))))))</f>
        <v>/</v>
      </c>
      <c r="F67" s="201" t="str">
        <f>IF(COUNT(F7:F66)&gt;=1,SUM(F7:F66),IF(SUM(A11:A13)=1,"/",IF(SUM(A11:A13)=2,"-",IF(SUM(A11:A13)=4,"#",IF(SUM(A11:A13)=3,"/ -",IF(SUM(A11:A13)=5,"/ #",IF(SUM(A11:A13)=6,"- #",IF(SUM(A11:A13)=7,"/ - #",""))))))))</f>
        <v>/</v>
      </c>
      <c r="G67" s="201" t="str">
        <f>IF(COUNT(G7:G66)&gt;=1,SUM(G7:G66),IF(SUM(A15:A17)=1,"/",IF(SUM(A15:A17)=2,"-",IF(SUM(A15:A17)=4,"#",IF(SUM(A15:A17)=3,"/ -",IF(SUM(A15:A17)=5,"/ #",IF(SUM(A15:A17)=6,"- #",IF(SUM(A15:A17)=7,"/ - #",""))))))))</f>
        <v>/</v>
      </c>
      <c r="H67" s="201" t="str">
        <f>IF(COUNT(H7:H66)&gt;=1,SUM(H7:H66),IF(SUM(A19:A21)=1,"/",IF(SUM(A19:A21)=2,"-",IF(SUM(A19:A21)=4,"#",IF(SUM(A19:A21)=3,"/ -",IF(SUM(A19:A21)=5,"/ #",IF(SUM(A19:A21)=6,"- #",IF(SUM(A19:A21)=7,"/ - #",""))))))))</f>
        <v>/</v>
      </c>
      <c r="I67" s="220" t="str">
        <f>IF($I$79=0,"",VLOOKUP($I$79,$K$79:$L$93,2,FALSE))</f>
        <v>□</v>
      </c>
      <c r="J67" s="220"/>
      <c r="K67" s="220"/>
      <c r="L67" s="220"/>
    </row>
    <row r="68" spans="2:13">
      <c r="B68" s="194"/>
      <c r="C68" s="202" t="s">
        <v>252</v>
      </c>
      <c r="D68" s="207"/>
      <c r="E68" s="207"/>
      <c r="F68" s="207"/>
      <c r="G68" s="207"/>
      <c r="H68" s="160"/>
    </row>
    <row r="69" spans="2:13">
      <c r="B69" s="194"/>
      <c r="C69" s="150" t="s">
        <v>47</v>
      </c>
      <c r="D69" s="155"/>
      <c r="E69" s="155"/>
      <c r="F69" s="155"/>
      <c r="G69" s="155"/>
      <c r="H69" s="161"/>
    </row>
    <row r="70" spans="2:13">
      <c r="B70" s="121"/>
      <c r="C70" s="150" t="s">
        <v>248</v>
      </c>
      <c r="D70" s="155"/>
      <c r="E70" s="155"/>
      <c r="F70" s="155"/>
      <c r="G70" s="155"/>
      <c r="H70" s="161"/>
    </row>
    <row r="71" spans="2:13">
      <c r="B71" s="121"/>
      <c r="C71" s="151"/>
      <c r="D71" s="154"/>
      <c r="E71" s="154"/>
      <c r="F71" s="154"/>
      <c r="G71" s="154"/>
      <c r="H71" s="162"/>
    </row>
    <row r="77" spans="2:13" hidden="1"/>
    <row r="78" spans="2:13" hidden="1">
      <c r="E78" s="212" t="s">
        <v>212</v>
      </c>
      <c r="F78" s="212" t="s">
        <v>238</v>
      </c>
      <c r="G78" s="212" t="s">
        <v>95</v>
      </c>
      <c r="H78" s="126" t="s">
        <v>236</v>
      </c>
      <c r="I78" s="121"/>
      <c r="J78" s="121"/>
      <c r="K78" s="121"/>
      <c r="L78" s="121"/>
      <c r="M78" s="121"/>
    </row>
    <row r="79" spans="2:13" hidden="1">
      <c r="E79" s="213">
        <f>IF(COUNTA($I$7:$I$66)=0,0,1)</f>
        <v>0</v>
      </c>
      <c r="F79" s="213">
        <f>IF(COUNTA($J$7:$J$66)=0,0,2)</f>
        <v>0</v>
      </c>
      <c r="G79" s="213">
        <f>IF(COUNTA($K$7:$K$66)=0,0,4)</f>
        <v>4</v>
      </c>
      <c r="H79" s="213">
        <f>IF(COUNTA($L$7:$L$66)=0,0,8)</f>
        <v>0</v>
      </c>
      <c r="I79" s="213">
        <f>SUM($E$79:$H$79)</f>
        <v>4</v>
      </c>
      <c r="J79" s="121"/>
      <c r="K79" s="213">
        <v>1</v>
      </c>
      <c r="L79" s="126" t="s">
        <v>212</v>
      </c>
      <c r="M79" s="126"/>
    </row>
    <row r="80" spans="2:13" hidden="1">
      <c r="E80" s="213"/>
      <c r="F80" s="213"/>
      <c r="G80" s="213"/>
      <c r="H80" s="213"/>
      <c r="I80" s="213"/>
      <c r="J80" s="121"/>
      <c r="K80" s="213">
        <v>2</v>
      </c>
      <c r="L80" s="126" t="s">
        <v>238</v>
      </c>
      <c r="M80" s="126"/>
    </row>
    <row r="81" spans="5:13" hidden="1">
      <c r="E81" s="213"/>
      <c r="F81" s="213"/>
      <c r="G81" s="213"/>
      <c r="H81" s="213"/>
      <c r="I81" s="213"/>
      <c r="J81" s="121"/>
      <c r="K81" s="213">
        <v>3</v>
      </c>
      <c r="L81" s="126" t="s">
        <v>237</v>
      </c>
      <c r="M81" s="126"/>
    </row>
    <row r="82" spans="5:13" hidden="1">
      <c r="E82" s="213"/>
      <c r="F82" s="213"/>
      <c r="G82" s="213"/>
      <c r="H82" s="213"/>
      <c r="I82" s="213"/>
      <c r="J82" s="121"/>
      <c r="K82" s="213">
        <v>4</v>
      </c>
      <c r="L82" s="126" t="s">
        <v>95</v>
      </c>
      <c r="M82" s="126"/>
    </row>
    <row r="83" spans="5:13" hidden="1">
      <c r="E83" s="213"/>
      <c r="F83" s="213"/>
      <c r="G83" s="213"/>
      <c r="H83" s="213"/>
      <c r="I83" s="213"/>
      <c r="J83" s="121"/>
      <c r="K83" s="213">
        <v>5</v>
      </c>
      <c r="L83" s="126" t="s">
        <v>77</v>
      </c>
      <c r="M83" s="126"/>
    </row>
    <row r="84" spans="5:13" hidden="1">
      <c r="E84" s="213"/>
      <c r="F84" s="213"/>
      <c r="G84" s="213"/>
      <c r="H84" s="213"/>
      <c r="I84" s="213"/>
      <c r="J84" s="121"/>
      <c r="K84" s="213">
        <v>6</v>
      </c>
      <c r="L84" s="126" t="s">
        <v>239</v>
      </c>
      <c r="M84" s="126"/>
    </row>
    <row r="85" spans="5:13" hidden="1">
      <c r="E85" s="213"/>
      <c r="F85" s="213"/>
      <c r="G85" s="213"/>
      <c r="H85" s="213"/>
      <c r="I85" s="213"/>
      <c r="J85" s="121"/>
      <c r="K85" s="213">
        <v>7</v>
      </c>
      <c r="L85" s="126" t="s">
        <v>246</v>
      </c>
      <c r="M85" s="126"/>
    </row>
    <row r="86" spans="5:13" hidden="1">
      <c r="E86" s="213"/>
      <c r="F86" s="213"/>
      <c r="G86" s="213"/>
      <c r="H86" s="213"/>
      <c r="I86" s="213"/>
      <c r="J86" s="121"/>
      <c r="K86" s="213">
        <v>8</v>
      </c>
      <c r="L86" s="126" t="s">
        <v>236</v>
      </c>
      <c r="M86" s="126"/>
    </row>
    <row r="87" spans="5:13" hidden="1">
      <c r="E87" s="213"/>
      <c r="F87" s="213"/>
      <c r="G87" s="213"/>
      <c r="H87" s="213"/>
      <c r="I87" s="213"/>
      <c r="J87" s="121"/>
      <c r="K87" s="213">
        <v>9</v>
      </c>
      <c r="L87" s="126" t="s">
        <v>241</v>
      </c>
      <c r="M87" s="126"/>
    </row>
    <row r="88" spans="5:13" hidden="1">
      <c r="E88" s="213"/>
      <c r="F88" s="213"/>
      <c r="G88" s="213"/>
      <c r="H88" s="213"/>
      <c r="I88" s="213"/>
      <c r="J88" s="121"/>
      <c r="K88" s="213">
        <v>10</v>
      </c>
      <c r="L88" s="126" t="s">
        <v>242</v>
      </c>
      <c r="M88" s="126"/>
    </row>
    <row r="89" spans="5:13" hidden="1">
      <c r="E89" s="213"/>
      <c r="F89" s="213"/>
      <c r="G89" s="213"/>
      <c r="H89" s="213"/>
      <c r="I89" s="213"/>
      <c r="J89" s="121"/>
      <c r="K89" s="213">
        <v>11</v>
      </c>
      <c r="L89" s="126" t="s">
        <v>245</v>
      </c>
      <c r="M89" s="126"/>
    </row>
    <row r="90" spans="5:13" hidden="1">
      <c r="E90" s="213"/>
      <c r="F90" s="213"/>
      <c r="G90" s="213"/>
      <c r="H90" s="213"/>
      <c r="I90" s="213"/>
      <c r="J90" s="121"/>
      <c r="K90" s="213">
        <v>12</v>
      </c>
      <c r="L90" s="126" t="s">
        <v>4</v>
      </c>
      <c r="M90" s="126"/>
    </row>
    <row r="91" spans="5:13" hidden="1">
      <c r="E91" s="213"/>
      <c r="F91" s="213"/>
      <c r="G91" s="213"/>
      <c r="H91" s="213"/>
      <c r="I91" s="213"/>
      <c r="J91" s="121"/>
      <c r="K91" s="213">
        <v>13</v>
      </c>
      <c r="L91" s="126" t="s">
        <v>40</v>
      </c>
      <c r="M91" s="126"/>
    </row>
    <row r="92" spans="5:13" hidden="1">
      <c r="E92" s="213"/>
      <c r="F92" s="213"/>
      <c r="G92" s="213"/>
      <c r="H92" s="213"/>
      <c r="I92" s="213"/>
      <c r="J92" s="121"/>
      <c r="K92" s="213">
        <v>14</v>
      </c>
      <c r="L92" s="126" t="s">
        <v>100</v>
      </c>
      <c r="M92" s="126"/>
    </row>
    <row r="93" spans="5:13" hidden="1">
      <c r="E93" s="213"/>
      <c r="F93" s="213"/>
      <c r="G93" s="213"/>
      <c r="H93" s="213"/>
      <c r="I93" s="213"/>
      <c r="J93" s="121"/>
      <c r="K93" s="213">
        <v>15</v>
      </c>
      <c r="L93" s="126" t="s">
        <v>243</v>
      </c>
      <c r="M93" s="126"/>
    </row>
    <row r="94" spans="5:13" collapsed="1"/>
  </sheetData>
  <mergeCells count="30">
    <mergeCell ref="B3:C3"/>
    <mergeCell ref="E4:H4"/>
    <mergeCell ref="I4:J4"/>
    <mergeCell ref="K4:L4"/>
    <mergeCell ref="I67:L67"/>
    <mergeCell ref="C69:H69"/>
    <mergeCell ref="C70:H70"/>
    <mergeCell ref="C71:H71"/>
    <mergeCell ref="L79:M79"/>
    <mergeCell ref="L80:M80"/>
    <mergeCell ref="L81:M81"/>
    <mergeCell ref="L82:M82"/>
    <mergeCell ref="L83:M83"/>
    <mergeCell ref="L84:M84"/>
    <mergeCell ref="L85:M85"/>
    <mergeCell ref="L86:M86"/>
    <mergeCell ref="L87:M87"/>
    <mergeCell ref="L88:M88"/>
    <mergeCell ref="L89:M89"/>
    <mergeCell ref="L90:M90"/>
    <mergeCell ref="L91:M91"/>
    <mergeCell ref="L92:M92"/>
    <mergeCell ref="L93:M93"/>
    <mergeCell ref="B4:B6"/>
    <mergeCell ref="C4:C6"/>
    <mergeCell ref="D5:D6"/>
    <mergeCell ref="E5:E6"/>
    <mergeCell ref="F5:F6"/>
    <mergeCell ref="G5:G6"/>
    <mergeCell ref="H5:H6"/>
  </mergeCells>
  <phoneticPr fontId="24"/>
  <conditionalFormatting sqref="E7:L66">
    <cfRule type="expression" dxfId="3" priority="2">
      <formula>($B7:$B66)&lt;&gt;""</formula>
    </cfRule>
  </conditionalFormatting>
  <conditionalFormatting sqref="I7:L66">
    <cfRule type="expression" dxfId="2" priority="1">
      <formula>$C7&lt;&gt;""</formula>
    </cfRule>
  </conditionalFormatting>
  <dataValidations count="6">
    <dataValidation type="list" errorStyle="warning" allowBlank="1" showDropDown="0" showInputMessage="0" showErrorMessage="1" error="数値は小数点第一位までです。_x000a_第二位は切り捨てです。_x000a__x000a_例　4.5 , 11.0, 13.5" prompt="該当する沈下面積をご記入してください。数値は小数点第一位までです。_x000a_例　4.5 , 11.0, 13.5_x000a_その他、プルダウンから選択肢を選んでください。_x000a_" sqref="E7:H66">
      <formula1>"　,/,-,#,"</formula1>
    </dataValidation>
    <dataValidation type="custom" allowBlank="1" showDropDown="0" showInputMessage="1" showErrorMessage="1" error="入力エラーです。数値は小数点第一位までですか。数値は半角ですか。" prompt="面積の数値は、下記例と同じく半角、少数第1位までの記載をしてください。第2位以下は切り捨てです。_x000a__x000a_例　12.3  35.6  4.0  " sqref="C7:D66">
      <formula1>C7=ROUNDDOWN(C7,1)</formula1>
    </dataValidation>
    <dataValidation type="list" errorStyle="warning" allowBlank="1" showDropDown="0" showInputMessage="1" showErrorMessage="1" error="記号以外の文字は事情がある場合以外、入力しないでください。" sqref="L7:L66">
      <formula1>"◇　"</formula1>
    </dataValidation>
    <dataValidation type="list" errorStyle="warning" allowBlank="1" showDropDown="0" showInputMessage="1" showErrorMessage="1" error="記号以外の文字は事情がある場合以外、入力しないでください。" sqref="K7:K66">
      <formula1>"□"</formula1>
    </dataValidation>
    <dataValidation type="list" errorStyle="warning" allowBlank="1" showDropDown="0" showInputMessage="1" showErrorMessage="1" error="記号以外の文字は事情がある場合以外、入力しないでください。" sqref="J7:J66">
      <formula1>"◆"</formula1>
    </dataValidation>
    <dataValidation type="list" errorStyle="warning" allowBlank="1" showDropDown="0" showInputMessage="1" showErrorMessage="1" error="記号以外の文字は事情がある場合以外、入力しないでください。" sqref="I7:I66">
      <formula1>"■"</formula1>
    </dataValidation>
  </dataValidations>
  <pageMargins left="0.70866141732283472" right="0.55118110236220474" top="0.70866141732283472" bottom="0.6692913385826772" header="0.51181102362204722" footer="0.51181102362204722"/>
  <pageSetup paperSize="9" scale="74" fitToWidth="1" fitToHeight="1" orientation="portrait" usePrinterDefaults="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4">
    <tabColor theme="0"/>
    <pageSetUpPr fitToPage="1"/>
  </sheetPr>
  <dimension ref="A1:O12"/>
  <sheetViews>
    <sheetView showGridLines="0" topLeftCell="B1" zoomScale="70" zoomScaleNormal="70" zoomScaleSheetLayoutView="90" workbookViewId="0">
      <selection activeCell="B1" sqref="B1"/>
    </sheetView>
  </sheetViews>
  <sheetFormatPr defaultColWidth="9" defaultRowHeight="15"/>
  <cols>
    <col min="1" max="1" width="8.6328125" style="229" hidden="1" customWidth="1" outlineLevel="1"/>
    <col min="2" max="2" width="13.36328125" style="229" customWidth="1" collapsed="1"/>
    <col min="3" max="3" width="10.08984375" style="229" customWidth="1"/>
    <col min="4" max="11" width="8.6328125" style="229" customWidth="1"/>
    <col min="12" max="12" width="11.08984375" style="229" customWidth="1"/>
    <col min="13" max="13" width="31.08984375" style="229" customWidth="1"/>
    <col min="14" max="15" width="8.6328125" style="229" customWidth="1"/>
    <col min="16" max="16384" width="9" style="229"/>
  </cols>
  <sheetData>
    <row r="1" spans="1:15">
      <c r="A1" s="229">
        <f>IF(COUNTA(C7:M7)&lt;&gt;0,1,2)</f>
        <v>1</v>
      </c>
      <c r="B1" s="230" t="s">
        <v>38</v>
      </c>
      <c r="C1" s="187"/>
      <c r="D1" s="187"/>
    </row>
    <row r="2" spans="1:15" ht="15" customHeight="1">
      <c r="B2" s="230"/>
      <c r="C2" s="187"/>
      <c r="D2" s="187"/>
    </row>
    <row r="3" spans="1:15" s="229" customFormat="1" ht="14.25" customHeight="1">
      <c r="A3" s="229"/>
      <c r="B3" s="231" t="s">
        <v>28</v>
      </c>
      <c r="C3" s="235" t="s">
        <v>176</v>
      </c>
      <c r="D3" s="241"/>
      <c r="E3" s="241"/>
      <c r="F3" s="241"/>
      <c r="G3" s="241"/>
      <c r="H3" s="241"/>
      <c r="I3" s="241"/>
      <c r="J3" s="241"/>
      <c r="K3" s="241"/>
      <c r="L3" s="247"/>
      <c r="M3" s="231" t="s">
        <v>59</v>
      </c>
      <c r="N3" s="229"/>
      <c r="O3" s="229"/>
    </row>
    <row r="4" spans="1:15" s="229" customFormat="1" ht="18" customHeight="1">
      <c r="A4" s="229"/>
      <c r="B4" s="232"/>
      <c r="C4" s="236" t="s">
        <v>69</v>
      </c>
      <c r="D4" s="242"/>
      <c r="E4" s="242"/>
      <c r="F4" s="242"/>
      <c r="G4" s="242"/>
      <c r="H4" s="242"/>
      <c r="I4" s="242"/>
      <c r="J4" s="236" t="s">
        <v>57</v>
      </c>
      <c r="K4" s="242"/>
      <c r="L4" s="237" t="s">
        <v>71</v>
      </c>
      <c r="M4" s="232"/>
      <c r="N4" s="229"/>
      <c r="O4" s="229"/>
    </row>
    <row r="5" spans="1:15" s="229" customFormat="1" ht="18" customHeight="1">
      <c r="A5" s="229"/>
      <c r="B5" s="232"/>
      <c r="C5" s="237" t="s">
        <v>15</v>
      </c>
      <c r="D5" s="243"/>
      <c r="E5" s="237" t="s">
        <v>44</v>
      </c>
      <c r="F5" s="243"/>
      <c r="G5" s="243"/>
      <c r="H5" s="243"/>
      <c r="I5" s="243"/>
      <c r="J5" s="244" t="s">
        <v>14</v>
      </c>
      <c r="K5" s="237" t="s">
        <v>83</v>
      </c>
      <c r="L5" s="246"/>
      <c r="M5" s="232"/>
      <c r="N5" s="229"/>
      <c r="O5" s="229"/>
    </row>
    <row r="6" spans="1:15" s="229" customFormat="1" ht="45" customHeight="1">
      <c r="A6" s="229"/>
      <c r="B6" s="232"/>
      <c r="C6" s="238" t="s">
        <v>75</v>
      </c>
      <c r="D6" s="238" t="s">
        <v>26</v>
      </c>
      <c r="E6" s="238" t="s">
        <v>42</v>
      </c>
      <c r="F6" s="238" t="s">
        <v>32</v>
      </c>
      <c r="G6" s="238" t="s">
        <v>62</v>
      </c>
      <c r="H6" s="238" t="s">
        <v>66</v>
      </c>
      <c r="I6" s="238" t="s">
        <v>29</v>
      </c>
      <c r="J6" s="245"/>
      <c r="K6" s="246"/>
      <c r="L6" s="246"/>
      <c r="M6" s="232"/>
      <c r="N6" s="229"/>
      <c r="O6" s="229"/>
    </row>
    <row r="7" spans="1:15" s="229" customFormat="1" ht="52.5" customHeight="1">
      <c r="A7" s="229"/>
      <c r="B7" s="233" t="str">
        <f>IF(ｼｰﾄ0!C3="","",ｼｰﾄ0!C4&amp;ｼｰﾄ0!C3)</f>
        <v>徳島県徳島平野</v>
      </c>
      <c r="C7" s="239"/>
      <c r="D7" s="239"/>
      <c r="E7" s="239"/>
      <c r="F7" s="239"/>
      <c r="G7" s="239"/>
      <c r="H7" s="239" t="s">
        <v>309</v>
      </c>
      <c r="I7" s="239"/>
      <c r="J7" s="239"/>
      <c r="K7" s="239"/>
      <c r="L7" s="239" t="s">
        <v>309</v>
      </c>
      <c r="M7" s="239"/>
      <c r="N7" s="248"/>
      <c r="O7" s="248"/>
    </row>
    <row r="8" spans="1:15" s="229" customFormat="1" ht="14.25" customHeight="1">
      <c r="A8" s="229"/>
      <c r="B8" s="229"/>
      <c r="C8" s="229"/>
      <c r="D8" s="229"/>
      <c r="E8" s="229"/>
      <c r="F8" s="229"/>
      <c r="G8" s="229"/>
      <c r="H8" s="229"/>
      <c r="I8" s="229"/>
      <c r="J8" s="229"/>
      <c r="K8" s="229"/>
      <c r="L8" s="229"/>
      <c r="M8" s="229"/>
      <c r="N8" s="229"/>
      <c r="O8" s="248"/>
    </row>
    <row r="9" spans="1:15">
      <c r="B9" s="234" t="s">
        <v>281</v>
      </c>
      <c r="C9" s="240" t="s">
        <v>328</v>
      </c>
    </row>
    <row r="10" spans="1:15">
      <c r="C10" s="240" t="s">
        <v>268</v>
      </c>
      <c r="D10" s="187"/>
      <c r="E10" s="187"/>
      <c r="F10" s="187"/>
      <c r="G10" s="187"/>
      <c r="H10" s="187"/>
      <c r="I10" s="187"/>
      <c r="J10" s="187"/>
      <c r="K10" s="187"/>
      <c r="L10" s="187"/>
    </row>
    <row r="11" spans="1:15">
      <c r="C11" s="240" t="s">
        <v>327</v>
      </c>
    </row>
    <row r="12" spans="1:15" ht="18" customHeight="1">
      <c r="C12" s="240" t="s">
        <v>329</v>
      </c>
    </row>
  </sheetData>
  <mergeCells count="10">
    <mergeCell ref="C3:L3"/>
    <mergeCell ref="C4:I4"/>
    <mergeCell ref="J4:K4"/>
    <mergeCell ref="C5:D5"/>
    <mergeCell ref="E5:I5"/>
    <mergeCell ref="B3:B6"/>
    <mergeCell ref="M3:M6"/>
    <mergeCell ref="L4:L6"/>
    <mergeCell ref="J5:J6"/>
    <mergeCell ref="K5:K6"/>
  </mergeCells>
  <phoneticPr fontId="24"/>
  <dataValidations count="1">
    <dataValidation type="list" errorStyle="warning" allowBlank="1" showDropDown="0" showInputMessage="1" showErrorMessage="1" error="特殊な事情の場合のみ文字入力するようにしてください。" sqref="C7:L8">
      <formula1>"●,○,△,　"</formula1>
    </dataValidation>
  </dataValidations>
  <pageMargins left="0.70866141732283472" right="0.55118110236220474" top="0.70866141732283472" bottom="0.6692913385826772" header="0.51181102362204722" footer="0.51181102362204722"/>
  <pageSetup paperSize="9" scale="60" fitToWidth="1" fitToHeight="1" orientation="portrait" usePrinterDefaults="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sheetPr codeName="Sheet7">
    <tabColor theme="0"/>
    <pageSetUpPr fitToPage="1"/>
  </sheetPr>
  <dimension ref="A1:H47"/>
  <sheetViews>
    <sheetView showGridLines="0" topLeftCell="B1" zoomScale="70" zoomScaleNormal="70" zoomScaleSheetLayoutView="90" workbookViewId="0">
      <selection activeCell="B1" sqref="B1"/>
    </sheetView>
  </sheetViews>
  <sheetFormatPr defaultColWidth="9" defaultRowHeight="15"/>
  <cols>
    <col min="1" max="1" width="8.6328125" style="133" hidden="1" customWidth="1" outlineLevel="1"/>
    <col min="2" max="2" width="13.6328125" style="133" customWidth="1" collapsed="1"/>
    <col min="3" max="3" width="18.6328125" style="133" customWidth="1"/>
    <col min="4" max="8" width="15.6328125" style="133" customWidth="1"/>
    <col min="9" max="16384" width="9" style="133"/>
  </cols>
  <sheetData>
    <row r="1" spans="1:8">
      <c r="A1" s="133">
        <f>IF(COUNTA(D6:H13)&lt;&gt;0,1,2)</f>
        <v>2</v>
      </c>
      <c r="B1" s="123" t="s">
        <v>317</v>
      </c>
    </row>
    <row r="2" spans="1:8">
      <c r="B2" s="123"/>
    </row>
    <row r="3" spans="1:8" hidden="1">
      <c r="B3" s="123" t="s">
        <v>294</v>
      </c>
    </row>
    <row r="4" spans="1:8" ht="20.5" hidden="1" customHeight="1">
      <c r="B4" s="173" t="s">
        <v>67</v>
      </c>
      <c r="C4" s="224" t="s">
        <v>46</v>
      </c>
      <c r="D4" s="173" t="s">
        <v>222</v>
      </c>
      <c r="E4" s="173"/>
      <c r="F4" s="173"/>
      <c r="G4" s="173"/>
      <c r="H4" s="173"/>
    </row>
    <row r="5" spans="1:8" ht="40" hidden="1" customHeight="1">
      <c r="B5" s="173"/>
      <c r="C5" s="224"/>
      <c r="D5" s="224" t="s">
        <v>48</v>
      </c>
      <c r="E5" s="224" t="s">
        <v>51</v>
      </c>
      <c r="F5" s="224" t="s">
        <v>53</v>
      </c>
      <c r="G5" s="224" t="s">
        <v>27</v>
      </c>
      <c r="H5" s="224" t="s">
        <v>50</v>
      </c>
    </row>
    <row r="6" spans="1:8" ht="28.5" hidden="1" customHeight="1">
      <c r="B6" s="249" t="str">
        <f>IF(OR(ｼｰﾄ0!C3="",ｼｰﾄ0!C4=""),"",ｼｰﾄ0!C4&amp;ｼｰﾄ0!C3)</f>
        <v>徳島県徳島平野</v>
      </c>
      <c r="C6" s="261" t="s">
        <v>73</v>
      </c>
      <c r="D6" s="265"/>
      <c r="E6" s="265"/>
      <c r="F6" s="272"/>
      <c r="G6" s="275"/>
      <c r="H6" s="279"/>
    </row>
    <row r="7" spans="1:8" ht="28.5" hidden="1" customHeight="1">
      <c r="B7" s="250"/>
      <c r="C7" s="262"/>
      <c r="D7" s="265"/>
      <c r="E7" s="265"/>
      <c r="F7" s="272"/>
      <c r="G7" s="275"/>
      <c r="H7" s="279"/>
    </row>
    <row r="8" spans="1:8" ht="28.5" hidden="1" customHeight="1">
      <c r="B8" s="250"/>
      <c r="C8" s="252" t="s">
        <v>68</v>
      </c>
      <c r="D8" s="265"/>
      <c r="E8" s="265"/>
      <c r="F8" s="272"/>
      <c r="G8" s="275"/>
      <c r="H8" s="279"/>
    </row>
    <row r="9" spans="1:8" ht="28.5" hidden="1" customHeight="1">
      <c r="B9" s="250"/>
      <c r="C9" s="253"/>
      <c r="D9" s="265"/>
      <c r="E9" s="265"/>
      <c r="F9" s="272"/>
      <c r="G9" s="275"/>
      <c r="H9" s="279"/>
    </row>
    <row r="10" spans="1:8" ht="28.5" hidden="1" customHeight="1">
      <c r="B10" s="250"/>
      <c r="C10" s="261" t="s">
        <v>223</v>
      </c>
      <c r="D10" s="265"/>
      <c r="E10" s="265"/>
      <c r="F10" s="272"/>
      <c r="G10" s="275"/>
      <c r="H10" s="279"/>
    </row>
    <row r="11" spans="1:8" ht="28.5" hidden="1" customHeight="1">
      <c r="B11" s="250"/>
      <c r="C11" s="262"/>
      <c r="D11" s="265"/>
      <c r="E11" s="265"/>
      <c r="F11" s="272"/>
      <c r="G11" s="275"/>
      <c r="H11" s="279"/>
    </row>
    <row r="12" spans="1:8" ht="28.5" hidden="1" customHeight="1">
      <c r="B12" s="250"/>
      <c r="C12" s="261" t="s">
        <v>321</v>
      </c>
      <c r="D12" s="265"/>
      <c r="E12" s="265"/>
      <c r="F12" s="272"/>
      <c r="G12" s="275"/>
      <c r="H12" s="279"/>
    </row>
    <row r="13" spans="1:8" ht="28.5" hidden="1" customHeight="1">
      <c r="B13" s="251"/>
      <c r="C13" s="253"/>
      <c r="D13" s="265"/>
      <c r="E13" s="265"/>
      <c r="F13" s="272"/>
      <c r="G13" s="275"/>
      <c r="H13" s="279"/>
    </row>
    <row r="14" spans="1:8" ht="28.5" hidden="1" customHeight="1">
      <c r="B14" s="252" t="s">
        <v>70</v>
      </c>
      <c r="C14" s="263" t="s">
        <v>94</v>
      </c>
      <c r="D14" s="266" t="str">
        <f>IF(COUNTA(D6:D13)=0,"",SUMIFS(D6:D13,$G$6:$G$13,$C$14))</f>
        <v/>
      </c>
      <c r="E14" s="266" t="str">
        <f>IF(COUNTA(E6:E13)=0,"",SUMIFS(E6:E13,$G$6:$G$13,$C$14))</f>
        <v/>
      </c>
      <c r="F14" s="273" t="str">
        <f>IF(COUNTA(F6:F13)=0,"",SUMIFS(F6:F13,$G$6:$G$13,$C$14))</f>
        <v/>
      </c>
      <c r="G14" s="276"/>
      <c r="H14" s="276"/>
    </row>
    <row r="15" spans="1:8" ht="28.5" hidden="1" customHeight="1">
      <c r="B15" s="253"/>
      <c r="C15" s="263" t="s">
        <v>61</v>
      </c>
      <c r="D15" s="266" t="str">
        <f>IF(COUNTA(D6:D13)=0,"",SUMIFS(D6:D13,$G$6:$G$13,$C$15))</f>
        <v/>
      </c>
      <c r="E15" s="266" t="str">
        <f>IF(COUNTA(E6:E13)=0,"",SUMIFS(E6:E13,$G$6:$G$13,$C$15))</f>
        <v/>
      </c>
      <c r="F15" s="273" t="str">
        <f>IF(COUNTA(F6:F13)=0,"",SUMIFS(F6:F13,$G$6:$G$13,$C$15))</f>
        <v/>
      </c>
      <c r="G15" s="276"/>
      <c r="H15" s="276"/>
    </row>
    <row r="16" spans="1:8" hidden="1"/>
    <row r="17" spans="2:8" s="152" customFormat="1" hidden="1">
      <c r="B17" s="152" t="s">
        <v>332</v>
      </c>
    </row>
    <row r="18" spans="2:8" ht="20.25" hidden="1" customHeight="1">
      <c r="B18" s="254" t="s">
        <v>320</v>
      </c>
      <c r="C18" s="224" t="s">
        <v>46</v>
      </c>
      <c r="D18" s="173" t="s">
        <v>222</v>
      </c>
      <c r="E18" s="173"/>
      <c r="F18" s="173"/>
      <c r="G18" s="173"/>
      <c r="H18" s="173"/>
    </row>
    <row r="19" spans="2:8" ht="30" hidden="1">
      <c r="B19" s="254"/>
      <c r="C19" s="224"/>
      <c r="D19" s="224" t="s">
        <v>48</v>
      </c>
      <c r="E19" s="224" t="s">
        <v>51</v>
      </c>
      <c r="F19" s="224" t="s">
        <v>53</v>
      </c>
      <c r="G19" s="224" t="s">
        <v>27</v>
      </c>
      <c r="H19" s="224" t="s">
        <v>50</v>
      </c>
    </row>
    <row r="20" spans="2:8" ht="28.5" hidden="1" customHeight="1">
      <c r="B20" s="255"/>
      <c r="C20" s="261" t="s">
        <v>73</v>
      </c>
      <c r="D20" s="265"/>
      <c r="E20" s="265"/>
      <c r="F20" s="272"/>
      <c r="G20" s="275"/>
      <c r="H20" s="279"/>
    </row>
    <row r="21" spans="2:8" ht="28.5" hidden="1" customHeight="1">
      <c r="B21" s="256"/>
      <c r="C21" s="262"/>
      <c r="D21" s="265"/>
      <c r="E21" s="265"/>
      <c r="F21" s="272"/>
      <c r="G21" s="275"/>
      <c r="H21" s="279"/>
    </row>
    <row r="22" spans="2:8" ht="28.5" hidden="1" customHeight="1">
      <c r="B22" s="256"/>
      <c r="C22" s="252" t="s">
        <v>68</v>
      </c>
      <c r="D22" s="265"/>
      <c r="E22" s="265"/>
      <c r="F22" s="272"/>
      <c r="G22" s="275"/>
      <c r="H22" s="279"/>
    </row>
    <row r="23" spans="2:8" ht="28.5" hidden="1" customHeight="1">
      <c r="B23" s="256"/>
      <c r="C23" s="253"/>
      <c r="D23" s="265"/>
      <c r="E23" s="265"/>
      <c r="F23" s="272"/>
      <c r="G23" s="275"/>
      <c r="H23" s="279"/>
    </row>
    <row r="24" spans="2:8" ht="28.5" hidden="1" customHeight="1">
      <c r="B24" s="256"/>
      <c r="C24" s="261" t="s">
        <v>223</v>
      </c>
      <c r="D24" s="265"/>
      <c r="E24" s="265"/>
      <c r="F24" s="272"/>
      <c r="G24" s="275"/>
      <c r="H24" s="279"/>
    </row>
    <row r="25" spans="2:8" ht="28.5" hidden="1" customHeight="1">
      <c r="B25" s="256"/>
      <c r="C25" s="262"/>
      <c r="D25" s="265"/>
      <c r="E25" s="265"/>
      <c r="F25" s="272"/>
      <c r="G25" s="275"/>
      <c r="H25" s="279"/>
    </row>
    <row r="26" spans="2:8" ht="28.5" hidden="1" customHeight="1">
      <c r="B26" s="256"/>
      <c r="C26" s="261" t="s">
        <v>321</v>
      </c>
      <c r="D26" s="265"/>
      <c r="E26" s="265"/>
      <c r="F26" s="272"/>
      <c r="G26" s="275"/>
      <c r="H26" s="279"/>
    </row>
    <row r="27" spans="2:8" ht="28.5" hidden="1" customHeight="1">
      <c r="B27" s="257"/>
      <c r="C27" s="253"/>
      <c r="D27" s="265"/>
      <c r="E27" s="265"/>
      <c r="F27" s="272"/>
      <c r="G27" s="275"/>
      <c r="H27" s="279"/>
    </row>
    <row r="28" spans="2:8" ht="28.5" hidden="1" customHeight="1">
      <c r="B28" s="252" t="s">
        <v>70</v>
      </c>
      <c r="C28" s="263" t="s">
        <v>94</v>
      </c>
      <c r="D28" s="266" t="str">
        <f>IF(COUNTA(D20:D27)=0,"",SUMIFS(D20:D27,$G$20:$G$27,$C$28))</f>
        <v/>
      </c>
      <c r="E28" s="266" t="str">
        <f>IF(COUNTA(E20:E27)=0,"",SUMIFS(E20:E27,$G$20:$G$27,$C$28))</f>
        <v/>
      </c>
      <c r="F28" s="273" t="str">
        <f>IF(COUNTA(F20:F27)=0,"",SUMIFS(F20:F27,$G$20:$G$27,$C$28))</f>
        <v/>
      </c>
      <c r="G28" s="277"/>
      <c r="H28" s="277"/>
    </row>
    <row r="29" spans="2:8" ht="28.5" hidden="1" customHeight="1">
      <c r="B29" s="253"/>
      <c r="C29" s="263" t="s">
        <v>61</v>
      </c>
      <c r="D29" s="266" t="str">
        <f>IF(COUNTA(D20:D27)=0,"",SUMIFS(D20:D27,$G$20:$G$27,$C$29))</f>
        <v/>
      </c>
      <c r="E29" s="266" t="str">
        <f>IF(COUNTA(E20:E27)=0,"",SUMIFS(E20:E27,$G$20:$G$27,$C$29))</f>
        <v/>
      </c>
      <c r="F29" s="273" t="str">
        <f>IF(COUNTA(F20:F27)=0,"",SUMIFS(F20:F27,$G$20:$G$27,$C$29))</f>
        <v/>
      </c>
      <c r="G29" s="277"/>
      <c r="H29" s="277"/>
    </row>
    <row r="30" spans="2:8" ht="46.9" hidden="1" customHeight="1">
      <c r="B30" s="258"/>
      <c r="D30" s="267"/>
      <c r="E30" s="267"/>
      <c r="F30" s="274"/>
      <c r="G30" s="278"/>
      <c r="H30" s="278"/>
    </row>
    <row r="31" spans="2:8">
      <c r="B31" s="123" t="s">
        <v>151</v>
      </c>
    </row>
    <row r="32" spans="2:8" ht="12" customHeight="1">
      <c r="B32" s="224" t="s">
        <v>67</v>
      </c>
      <c r="C32" s="261" t="s">
        <v>46</v>
      </c>
      <c r="D32" s="259" t="s">
        <v>3</v>
      </c>
      <c r="E32" s="271"/>
      <c r="F32" s="264"/>
      <c r="G32" s="261" t="s">
        <v>37</v>
      </c>
    </row>
    <row r="33" spans="2:7" ht="45">
      <c r="B33" s="224"/>
      <c r="C33" s="262"/>
      <c r="D33" s="224" t="s">
        <v>228</v>
      </c>
      <c r="E33" s="224" t="s">
        <v>229</v>
      </c>
      <c r="F33" s="224" t="s">
        <v>230</v>
      </c>
      <c r="G33" s="262"/>
    </row>
    <row r="34" spans="2:7" ht="40.5" customHeight="1">
      <c r="B34" s="249" t="str">
        <f>IF(OR(ｼｰﾄ0!C3="",ｼｰﾄ0!C4=""),"",ｼｰﾄ0!C4&amp;ｼｰﾄ0!C3)</f>
        <v>徳島県徳島平野</v>
      </c>
      <c r="C34" s="224" t="s">
        <v>73</v>
      </c>
      <c r="D34" s="268">
        <v>9</v>
      </c>
      <c r="E34" s="268"/>
      <c r="F34" s="268">
        <v>2</v>
      </c>
      <c r="G34" s="269">
        <f>IF(COUNTA(D34:F34)=0,"",SUM(D34:F34))</f>
        <v>11</v>
      </c>
    </row>
    <row r="35" spans="2:7" ht="40.5" customHeight="1">
      <c r="B35" s="250"/>
      <c r="C35" s="173" t="s">
        <v>68</v>
      </c>
      <c r="D35" s="268"/>
      <c r="E35" s="268"/>
      <c r="F35" s="268"/>
      <c r="G35" s="269" t="str">
        <f>IF(COUNTA(D35:F35)=0,"",SUM(D35:F35))</f>
        <v/>
      </c>
    </row>
    <row r="36" spans="2:7" ht="40.5" customHeight="1">
      <c r="B36" s="250"/>
      <c r="C36" s="224" t="s">
        <v>223</v>
      </c>
      <c r="D36" s="268"/>
      <c r="E36" s="268"/>
      <c r="F36" s="268"/>
      <c r="G36" s="269" t="str">
        <f>IF(COUNTA(D36:F36)=0,"",SUM(D36:F36))</f>
        <v/>
      </c>
    </row>
    <row r="37" spans="2:7" ht="40.5" customHeight="1">
      <c r="B37" s="251"/>
      <c r="C37" s="173" t="s">
        <v>225</v>
      </c>
      <c r="D37" s="268"/>
      <c r="E37" s="268"/>
      <c r="F37" s="268"/>
      <c r="G37" s="269" t="str">
        <f>IF(COUNTA(D37:F37)=0,"",SUM(D37:F37))</f>
        <v/>
      </c>
    </row>
    <row r="38" spans="2:7" ht="53.25" customHeight="1">
      <c r="B38" s="259" t="s">
        <v>226</v>
      </c>
      <c r="C38" s="264"/>
      <c r="D38" s="269">
        <f>IF(SUM(D34:D37)=0,"",SUM(D34:D37))</f>
        <v>9</v>
      </c>
      <c r="E38" s="269" t="str">
        <f>IF(SUM(E34:E37)=0,"",SUM(E34:E37))</f>
        <v/>
      </c>
      <c r="F38" s="269">
        <f>IF(SUM(F34:F37)=0,"",SUM(F34:F37))</f>
        <v>2</v>
      </c>
      <c r="G38" s="269">
        <f>IF(SUM(G34:G37)=0,"",SUM(G34:G37))</f>
        <v>11</v>
      </c>
    </row>
    <row r="39" spans="2:7" ht="12" customHeight="1">
      <c r="B39" s="258"/>
      <c r="C39" s="258"/>
      <c r="D39" s="270"/>
      <c r="E39" s="270"/>
      <c r="F39" s="270"/>
      <c r="G39" s="270"/>
    </row>
    <row r="40" spans="2:7" hidden="1">
      <c r="B40" s="123" t="s">
        <v>333</v>
      </c>
    </row>
    <row r="41" spans="2:7" ht="12" hidden="1" customHeight="1">
      <c r="B41" s="254" t="s">
        <v>320</v>
      </c>
      <c r="C41" s="261" t="s">
        <v>46</v>
      </c>
      <c r="D41" s="259" t="s">
        <v>3</v>
      </c>
      <c r="E41" s="271"/>
      <c r="F41" s="264"/>
      <c r="G41" s="261" t="s">
        <v>37</v>
      </c>
    </row>
    <row r="42" spans="2:7" ht="45" hidden="1">
      <c r="B42" s="254"/>
      <c r="C42" s="262"/>
      <c r="D42" s="224" t="s">
        <v>228</v>
      </c>
      <c r="E42" s="224" t="s">
        <v>229</v>
      </c>
      <c r="F42" s="224" t="s">
        <v>230</v>
      </c>
      <c r="G42" s="262"/>
    </row>
    <row r="43" spans="2:7" ht="40.5" hidden="1" customHeight="1">
      <c r="B43" s="252"/>
      <c r="C43" s="224" t="s">
        <v>73</v>
      </c>
      <c r="D43" s="268"/>
      <c r="E43" s="268"/>
      <c r="F43" s="268"/>
      <c r="G43" s="269" t="str">
        <f>IF(COUNTA(D43:F43)=0,"",SUM(D43:F43))</f>
        <v/>
      </c>
    </row>
    <row r="44" spans="2:7" ht="40.5" hidden="1" customHeight="1">
      <c r="B44" s="260"/>
      <c r="C44" s="173" t="s">
        <v>68</v>
      </c>
      <c r="D44" s="268"/>
      <c r="E44" s="268"/>
      <c r="F44" s="268"/>
      <c r="G44" s="269" t="str">
        <f>IF(COUNTA(D44:F44)=0,"",SUM(D44:F44))</f>
        <v/>
      </c>
    </row>
    <row r="45" spans="2:7" ht="40.5" hidden="1" customHeight="1">
      <c r="B45" s="260"/>
      <c r="C45" s="224" t="s">
        <v>223</v>
      </c>
      <c r="D45" s="268"/>
      <c r="E45" s="268"/>
      <c r="F45" s="268"/>
      <c r="G45" s="269" t="str">
        <f>IF(COUNTA(D45:F45)=0,"",SUM(D45:F45))</f>
        <v/>
      </c>
    </row>
    <row r="46" spans="2:7" ht="40.5" hidden="1" customHeight="1">
      <c r="B46" s="253"/>
      <c r="C46" s="173" t="s">
        <v>225</v>
      </c>
      <c r="D46" s="268"/>
      <c r="E46" s="268"/>
      <c r="F46" s="268"/>
      <c r="G46" s="269" t="str">
        <f>IF(COUNTA(D46:F46)=0,"",SUM(D46:F46))</f>
        <v/>
      </c>
    </row>
    <row r="47" spans="2:7" ht="53.25" hidden="1" customHeight="1">
      <c r="B47" s="259" t="s">
        <v>226</v>
      </c>
      <c r="C47" s="264"/>
      <c r="D47" s="269" t="str">
        <f>IF(SUM(D43:D46)=0,"",SUM(D43:D46))</f>
        <v/>
      </c>
      <c r="E47" s="269" t="str">
        <f>IF(SUM(E43:E46)=0,"",SUM(E43:E46))</f>
        <v/>
      </c>
      <c r="F47" s="269" t="str">
        <f>IF(SUM(F43:F46)=0,"",SUM(F43:F46))</f>
        <v/>
      </c>
      <c r="G47" s="269" t="str">
        <f>IF(SUM(G43:G46)=0,"",SUM(G43:G46))</f>
        <v/>
      </c>
    </row>
  </sheetData>
  <mergeCells count="29">
    <mergeCell ref="D4:H4"/>
    <mergeCell ref="D18:H18"/>
    <mergeCell ref="D32:F32"/>
    <mergeCell ref="B38:C38"/>
    <mergeCell ref="D41:F41"/>
    <mergeCell ref="B47:C47"/>
    <mergeCell ref="B4:B5"/>
    <mergeCell ref="C4:C5"/>
    <mergeCell ref="C6:C7"/>
    <mergeCell ref="C8:C9"/>
    <mergeCell ref="C10:C11"/>
    <mergeCell ref="C12:C13"/>
    <mergeCell ref="B14:B15"/>
    <mergeCell ref="B18:B19"/>
    <mergeCell ref="C18:C19"/>
    <mergeCell ref="C20:C21"/>
    <mergeCell ref="C22:C23"/>
    <mergeCell ref="C24:C25"/>
    <mergeCell ref="C26:C27"/>
    <mergeCell ref="B28:B29"/>
    <mergeCell ref="B32:B33"/>
    <mergeCell ref="C32:C33"/>
    <mergeCell ref="G32:G33"/>
    <mergeCell ref="B34:B37"/>
    <mergeCell ref="B41:B42"/>
    <mergeCell ref="C41:C42"/>
    <mergeCell ref="G41:G42"/>
    <mergeCell ref="B43:B46"/>
    <mergeCell ref="B6:B13"/>
  </mergeCells>
  <phoneticPr fontId="39"/>
  <conditionalFormatting sqref="G20">
    <cfRule type="colorScale" priority="2">
      <colorScale>
        <cfvo type="min"/>
        <cfvo type="max"/>
        <color rgb="FFFF7128"/>
        <color rgb="FFFFEF9C"/>
      </colorScale>
    </cfRule>
  </conditionalFormatting>
  <conditionalFormatting sqref="G6">
    <cfRule type="colorScale" priority="1">
      <colorScale>
        <cfvo type="min"/>
        <cfvo type="max"/>
        <color rgb="FFFF7128"/>
        <color rgb="FFFFEF9C"/>
      </colorScale>
    </cfRule>
  </conditionalFormatting>
  <dataValidations count="9">
    <dataValidation type="list" allowBlank="1" showDropDown="0" showInputMessage="1" showErrorMessage="1" sqref="G20:G27 G6:G13">
      <formula1>$C$14:$C$15</formula1>
    </dataValidation>
    <dataValidation allowBlank="1" showDropDown="0" showInputMessage="1" showErrorMessage="1" prompt="水準点数は数値だけをご記入ください。_x000a__x000a_" sqref="F20:F27 F6:F13"/>
    <dataValidation allowBlank="1" showDropDown="0" showInputMessage="1" showErrorMessage="1" prompt="測量距離は数値だけをご記入ください。_x000a_" sqref="D20:D27 D6:D13"/>
    <dataValidation allowBlank="1" showDropDown="0" showInputMessage="1" showErrorMessage="1" prompt="測量面積は数値だけをご記入ください。_x000a__x000a__x000a_" sqref="E20:E27 E6:E13"/>
    <dataValidation operator="greaterThanOrEqual" allowBlank="1" showDropDown="0" showInputMessage="1" showErrorMessage="1" error="自治体が管理（所有）する、地下水位のみ観測井戸本数を記載してください。　数値だけを記載してください" prompt="その他機関が管理する、地下水位のみ観測井戸の本数を数値のみ記入してください" sqref="D37:F37 D46:F46"/>
    <dataValidation operator="greaterThanOrEqual" allowBlank="1" showDropDown="0" showInputMessage="1" showErrorMessage="1" error="自治体が管理（所有）する、地下水位のみ観測井戸本数を記載してください。　数値だけを記載してください" prompt="国が管理する、地下水位のみ観測井戸の本数を数値のみ記入してください" sqref="D36 D45"/>
    <dataValidation operator="greaterThanOrEqual" allowBlank="1" showDropDown="0" showInputMessage="1" showErrorMessage="1" error="自治体が管理（所有）する、地下水位のみ観測井戸本数を記載してください。　数値だけを記載してください" prompt="管内市町村が管理する、地下水位のみ観測井戸の本数を数値のみ記入してください" sqref="D35:F35 D44:F44"/>
    <dataValidation operator="greaterThanOrEqual" allowBlank="1" showDropDown="0" showInputMessage="1" showErrorMessage="1" error="自治体が管理（所有）する、地下水位のみ観測井戸本数を記載してください。　数値だけを記載してください" prompt="国が管理（所有）する、地下水位のみ観測井戸の本数を数値のみ記入してください" sqref="E36:F36 E45:F45"/>
    <dataValidation operator="greaterThanOrEqual" allowBlank="1" showDropDown="0" showInputMessage="1" showErrorMessage="1" error="自治体が管理（所有）する、地下水位のみ観測井戸本数を記載してください。　数値だけを記載してください" prompt="自治体が管理する、地下水位のみ観測井戸の本数を数値のみ記入してください" sqref="D34:F34 D43:F43"/>
  </dataValidations>
  <pageMargins left="0.70866141732283472" right="0.55118110236220474" top="0.70866141732283472" bottom="0.6692913385826772" header="0.51181102362204722" footer="0.51181102362204722"/>
  <pageSetup paperSize="9" scale="76" fitToWidth="1" fitToHeight="1" orientation="portrait" usePrinterDefaults="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39">
    <tabColor theme="0"/>
    <pageSetUpPr fitToPage="1"/>
  </sheetPr>
  <dimension ref="A1:U71"/>
  <sheetViews>
    <sheetView showGridLines="0" zoomScale="70" zoomScaleNormal="70" zoomScaleSheetLayoutView="90" workbookViewId="0">
      <pane xSplit="2" ySplit="5" topLeftCell="C6" activePane="bottomRight" state="frozen"/>
      <selection pane="topRight"/>
      <selection pane="bottomLeft"/>
      <selection pane="bottomRight" activeCell="B1" sqref="B1"/>
    </sheetView>
  </sheetViews>
  <sheetFormatPr defaultColWidth="9" defaultRowHeight="15"/>
  <cols>
    <col min="1" max="1" width="8.6328125" style="121" hidden="1" customWidth="1" outlineLevel="1"/>
    <col min="2" max="2" width="7.36328125" style="121" customWidth="1" collapsed="1"/>
    <col min="3" max="3" width="5.90625" style="280" customWidth="1"/>
    <col min="4" max="4" width="11.36328125" style="121" customWidth="1"/>
    <col min="5" max="5" width="5.6328125" style="281" customWidth="1"/>
    <col min="6" max="6" width="7.1796875" style="121" customWidth="1"/>
    <col min="7" max="7" width="10.7265625" style="121" customWidth="1"/>
    <col min="8" max="8" width="5.6328125" style="281" customWidth="1"/>
    <col min="9" max="9" width="5.6328125" style="121" customWidth="1"/>
    <col min="10" max="10" width="10.7265625" style="121" customWidth="1"/>
    <col min="11" max="11" width="5.6328125" style="281" customWidth="1"/>
    <col min="12" max="12" width="5.6328125" style="121" customWidth="1"/>
    <col min="13" max="13" width="10.7265625" style="121" customWidth="1"/>
    <col min="14" max="14" width="5.6328125" style="281" customWidth="1"/>
    <col min="15" max="15" width="5.6328125" style="121" customWidth="1"/>
    <col min="16" max="16" width="10.7265625" style="121" customWidth="1"/>
    <col min="17" max="17" width="5.6328125" style="281" customWidth="1"/>
    <col min="18" max="18" width="5.6328125" style="121" customWidth="1"/>
    <col min="19" max="19" width="10.7265625" style="121" customWidth="1"/>
    <col min="20" max="20" width="7.6328125" style="121" customWidth="1"/>
    <col min="21" max="32" width="5.6328125" style="121" customWidth="1"/>
    <col min="33" max="16384" width="9" style="121"/>
  </cols>
  <sheetData>
    <row r="1" spans="1:21" s="133" customFormat="1">
      <c r="A1" s="133">
        <v>1</v>
      </c>
      <c r="B1" s="123" t="s">
        <v>12</v>
      </c>
      <c r="C1" s="291"/>
      <c r="E1" s="307"/>
      <c r="H1" s="307"/>
      <c r="K1" s="307"/>
      <c r="N1" s="307"/>
      <c r="Q1" s="307"/>
    </row>
    <row r="2" spans="1:21" s="133" customFormat="1">
      <c r="A2" s="133">
        <f>IF(COUNTA(E6:S10)&lt;&gt;0,1,2)</f>
        <v>1</v>
      </c>
      <c r="C2" s="291"/>
      <c r="E2" s="307"/>
      <c r="H2" s="307"/>
      <c r="K2" s="307"/>
      <c r="N2" s="307"/>
      <c r="Q2" s="307"/>
    </row>
    <row r="3" spans="1:21" ht="20.149999999999999" customHeight="1">
      <c r="B3" s="282" t="s">
        <v>82</v>
      </c>
      <c r="C3" s="292" t="s">
        <v>269</v>
      </c>
      <c r="D3" s="285" t="s">
        <v>106</v>
      </c>
      <c r="E3" s="308" t="s">
        <v>220</v>
      </c>
      <c r="F3" s="318"/>
      <c r="G3" s="324"/>
      <c r="H3" s="308" t="s">
        <v>235</v>
      </c>
      <c r="I3" s="318"/>
      <c r="J3" s="324"/>
      <c r="K3" s="308" t="s">
        <v>265</v>
      </c>
      <c r="L3" s="318"/>
      <c r="M3" s="324"/>
      <c r="N3" s="308" t="s">
        <v>272</v>
      </c>
      <c r="O3" s="318"/>
      <c r="P3" s="324"/>
      <c r="Q3" s="233" t="s">
        <v>326</v>
      </c>
      <c r="R3" s="233"/>
      <c r="S3" s="233"/>
    </row>
    <row r="4" spans="1:21" ht="25.5" customHeight="1">
      <c r="B4" s="283"/>
      <c r="C4" s="292"/>
      <c r="D4" s="286"/>
      <c r="E4" s="309" t="s">
        <v>107</v>
      </c>
      <c r="F4" s="319" t="s">
        <v>286</v>
      </c>
      <c r="G4" s="325"/>
      <c r="H4" s="309" t="s">
        <v>107</v>
      </c>
      <c r="I4" s="319" t="s">
        <v>286</v>
      </c>
      <c r="J4" s="325"/>
      <c r="K4" s="309" t="s">
        <v>107</v>
      </c>
      <c r="L4" s="319" t="s">
        <v>286</v>
      </c>
      <c r="M4" s="325"/>
      <c r="N4" s="309" t="s">
        <v>107</v>
      </c>
      <c r="O4" s="319" t="s">
        <v>286</v>
      </c>
      <c r="P4" s="325"/>
      <c r="Q4" s="309" t="s">
        <v>107</v>
      </c>
      <c r="R4" s="319" t="s">
        <v>286</v>
      </c>
      <c r="S4" s="337"/>
    </row>
    <row r="5" spans="1:21" ht="27.75" customHeight="1">
      <c r="B5" s="284"/>
      <c r="C5" s="292"/>
      <c r="D5" s="287"/>
      <c r="E5" s="310" t="s">
        <v>105</v>
      </c>
      <c r="F5" s="320" t="s">
        <v>49</v>
      </c>
      <c r="G5" s="326" t="s">
        <v>108</v>
      </c>
      <c r="H5" s="310" t="s">
        <v>105</v>
      </c>
      <c r="I5" s="320" t="s">
        <v>206</v>
      </c>
      <c r="J5" s="326" t="s">
        <v>108</v>
      </c>
      <c r="K5" s="310" t="s">
        <v>105</v>
      </c>
      <c r="L5" s="320" t="s">
        <v>206</v>
      </c>
      <c r="M5" s="326" t="s">
        <v>108</v>
      </c>
      <c r="N5" s="310" t="s">
        <v>105</v>
      </c>
      <c r="O5" s="320" t="s">
        <v>206</v>
      </c>
      <c r="P5" s="326" t="s">
        <v>108</v>
      </c>
      <c r="Q5" s="310" t="s">
        <v>105</v>
      </c>
      <c r="R5" s="320" t="s">
        <v>206</v>
      </c>
      <c r="S5" s="326" t="s">
        <v>108</v>
      </c>
    </row>
    <row r="6" spans="1:21" ht="21.75" customHeight="1">
      <c r="B6" s="285" t="str">
        <f>ｼｰﾄ0!$C$3</f>
        <v>徳島平野</v>
      </c>
      <c r="C6" s="293"/>
      <c r="D6" s="300" t="s">
        <v>7</v>
      </c>
      <c r="E6" s="200"/>
      <c r="F6" s="200">
        <v>54</v>
      </c>
      <c r="G6" s="199"/>
      <c r="H6" s="312"/>
      <c r="I6" s="329"/>
      <c r="J6" s="329"/>
      <c r="K6" s="312"/>
      <c r="L6" s="199"/>
      <c r="M6" s="199"/>
      <c r="N6" s="312"/>
      <c r="O6" s="199"/>
      <c r="P6" s="199"/>
      <c r="Q6" s="335"/>
      <c r="R6" s="199"/>
      <c r="S6" s="199"/>
    </row>
    <row r="7" spans="1:21" ht="21.75" customHeight="1">
      <c r="B7" s="286"/>
      <c r="C7" s="294"/>
      <c r="D7" s="300" t="s">
        <v>45</v>
      </c>
      <c r="E7" s="200"/>
      <c r="F7" s="200"/>
      <c r="G7" s="199"/>
      <c r="H7" s="312"/>
      <c r="I7" s="329"/>
      <c r="J7" s="329"/>
      <c r="K7" s="312"/>
      <c r="L7" s="199"/>
      <c r="M7" s="199"/>
      <c r="N7" s="312"/>
      <c r="O7" s="199"/>
      <c r="P7" s="199"/>
      <c r="Q7" s="335"/>
      <c r="R7" s="199"/>
      <c r="S7" s="199"/>
    </row>
    <row r="8" spans="1:21" ht="21.75" customHeight="1">
      <c r="B8" s="286"/>
      <c r="C8" s="294"/>
      <c r="D8" s="300" t="s">
        <v>39</v>
      </c>
      <c r="E8" s="311">
        <v>34</v>
      </c>
      <c r="F8" s="200">
        <v>56</v>
      </c>
      <c r="G8" s="199"/>
      <c r="H8" s="311">
        <v>35</v>
      </c>
      <c r="I8" s="200">
        <v>56</v>
      </c>
      <c r="J8" s="329"/>
      <c r="K8" s="311">
        <v>35</v>
      </c>
      <c r="L8" s="200">
        <v>56</v>
      </c>
      <c r="M8" s="199"/>
      <c r="N8" s="311">
        <v>35</v>
      </c>
      <c r="O8" s="200">
        <v>56</v>
      </c>
      <c r="P8" s="199"/>
      <c r="Q8" s="311">
        <v>35</v>
      </c>
      <c r="R8" s="200">
        <v>56</v>
      </c>
      <c r="S8" s="199"/>
      <c r="U8" s="338"/>
    </row>
    <row r="9" spans="1:21" ht="21.75" customHeight="1">
      <c r="B9" s="286"/>
      <c r="C9" s="294"/>
      <c r="D9" s="300" t="s">
        <v>224</v>
      </c>
      <c r="E9" s="312"/>
      <c r="F9" s="199"/>
      <c r="G9" s="199"/>
      <c r="H9" s="312"/>
      <c r="I9" s="329"/>
      <c r="J9" s="329"/>
      <c r="K9" s="312"/>
      <c r="L9" s="199"/>
      <c r="M9" s="199"/>
      <c r="N9" s="312"/>
      <c r="O9" s="199"/>
      <c r="P9" s="199"/>
      <c r="Q9" s="335"/>
      <c r="R9" s="199"/>
      <c r="S9" s="199"/>
    </row>
    <row r="10" spans="1:21" ht="21.75" customHeight="1">
      <c r="B10" s="286"/>
      <c r="C10" s="294"/>
      <c r="D10" s="13" t="s">
        <v>58</v>
      </c>
      <c r="E10" s="312"/>
      <c r="F10" s="199"/>
      <c r="G10" s="199"/>
      <c r="H10" s="312"/>
      <c r="I10" s="329"/>
      <c r="J10" s="329"/>
      <c r="K10" s="312"/>
      <c r="L10" s="199"/>
      <c r="M10" s="199"/>
      <c r="N10" s="312"/>
      <c r="O10" s="199"/>
      <c r="P10" s="199"/>
      <c r="Q10" s="335"/>
      <c r="R10" s="199"/>
      <c r="S10" s="199"/>
    </row>
    <row r="11" spans="1:21" ht="26.25" customHeight="1">
      <c r="B11" s="287"/>
      <c r="C11" s="295"/>
      <c r="D11" s="13" t="s">
        <v>240</v>
      </c>
      <c r="E11" s="313">
        <f t="shared" ref="E11:S11" si="0">IF(COUNT(E6:E10)&gt;=1,SUM(E6:E10),"")</f>
        <v>34</v>
      </c>
      <c r="F11" s="44">
        <f t="shared" si="0"/>
        <v>110</v>
      </c>
      <c r="G11" s="44" t="str">
        <f t="shared" si="0"/>
        <v/>
      </c>
      <c r="H11" s="313">
        <f t="shared" si="0"/>
        <v>35</v>
      </c>
      <c r="I11" s="330">
        <f t="shared" si="0"/>
        <v>56</v>
      </c>
      <c r="J11" s="330" t="str">
        <f t="shared" si="0"/>
        <v/>
      </c>
      <c r="K11" s="313">
        <f t="shared" si="0"/>
        <v>35</v>
      </c>
      <c r="L11" s="44">
        <f t="shared" si="0"/>
        <v>56</v>
      </c>
      <c r="M11" s="44" t="str">
        <f t="shared" si="0"/>
        <v/>
      </c>
      <c r="N11" s="313">
        <f t="shared" si="0"/>
        <v>35</v>
      </c>
      <c r="O11" s="44">
        <f t="shared" si="0"/>
        <v>56</v>
      </c>
      <c r="P11" s="44" t="str">
        <f t="shared" si="0"/>
        <v/>
      </c>
      <c r="Q11" s="313">
        <f t="shared" si="0"/>
        <v>35</v>
      </c>
      <c r="R11" s="44">
        <f t="shared" si="0"/>
        <v>56</v>
      </c>
      <c r="S11" s="44" t="str">
        <f t="shared" si="0"/>
        <v/>
      </c>
    </row>
    <row r="12" spans="1:21" ht="21.75" hidden="1" customHeight="1">
      <c r="B12" s="285" t="str">
        <f>ｼｰﾄ0!$C$3</f>
        <v>徳島平野</v>
      </c>
      <c r="C12" s="293"/>
      <c r="D12" s="300" t="s">
        <v>7</v>
      </c>
      <c r="E12" s="224"/>
      <c r="F12" s="199"/>
      <c r="G12" s="199"/>
      <c r="H12" s="224"/>
      <c r="I12" s="199"/>
      <c r="J12" s="199"/>
      <c r="K12" s="224"/>
      <c r="L12" s="199"/>
      <c r="M12" s="199"/>
      <c r="N12" s="224"/>
      <c r="O12" s="199"/>
      <c r="P12" s="199"/>
      <c r="Q12" s="335"/>
      <c r="R12" s="199"/>
      <c r="S12" s="199"/>
    </row>
    <row r="13" spans="1:21" ht="21.75" hidden="1" customHeight="1">
      <c r="B13" s="286"/>
      <c r="C13" s="294"/>
      <c r="D13" s="300" t="s">
        <v>45</v>
      </c>
      <c r="E13" s="224"/>
      <c r="F13" s="199"/>
      <c r="G13" s="199"/>
      <c r="H13" s="224"/>
      <c r="I13" s="199"/>
      <c r="J13" s="199"/>
      <c r="K13" s="224"/>
      <c r="L13" s="199"/>
      <c r="M13" s="199"/>
      <c r="N13" s="224"/>
      <c r="O13" s="199"/>
      <c r="P13" s="199"/>
      <c r="Q13" s="335"/>
      <c r="R13" s="199"/>
      <c r="S13" s="199"/>
    </row>
    <row r="14" spans="1:21" ht="21.75" hidden="1" customHeight="1">
      <c r="B14" s="286"/>
      <c r="C14" s="294"/>
      <c r="D14" s="300" t="s">
        <v>39</v>
      </c>
      <c r="E14" s="224"/>
      <c r="F14" s="199"/>
      <c r="G14" s="199"/>
      <c r="H14" s="224"/>
      <c r="I14" s="199"/>
      <c r="J14" s="199"/>
      <c r="K14" s="224"/>
      <c r="L14" s="199"/>
      <c r="M14" s="199"/>
      <c r="N14" s="224"/>
      <c r="O14" s="199"/>
      <c r="P14" s="199"/>
      <c r="Q14" s="335"/>
      <c r="R14" s="199"/>
      <c r="S14" s="199"/>
    </row>
    <row r="15" spans="1:21" ht="21.75" hidden="1" customHeight="1">
      <c r="B15" s="286"/>
      <c r="C15" s="294"/>
      <c r="D15" s="300" t="s">
        <v>224</v>
      </c>
      <c r="E15" s="224"/>
      <c r="F15" s="199"/>
      <c r="G15" s="199"/>
      <c r="H15" s="224"/>
      <c r="I15" s="199"/>
      <c r="J15" s="199"/>
      <c r="K15" s="224"/>
      <c r="L15" s="199"/>
      <c r="M15" s="199"/>
      <c r="N15" s="224"/>
      <c r="O15" s="199"/>
      <c r="P15" s="199"/>
      <c r="Q15" s="335"/>
      <c r="R15" s="199"/>
      <c r="S15" s="199"/>
    </row>
    <row r="16" spans="1:21" ht="21.75" hidden="1" customHeight="1">
      <c r="B16" s="286"/>
      <c r="C16" s="294"/>
      <c r="D16" s="13" t="s">
        <v>58</v>
      </c>
      <c r="E16" s="224"/>
      <c r="F16" s="199"/>
      <c r="G16" s="199"/>
      <c r="H16" s="224"/>
      <c r="I16" s="199"/>
      <c r="J16" s="199"/>
      <c r="K16" s="224"/>
      <c r="L16" s="199"/>
      <c r="M16" s="199"/>
      <c r="N16" s="224"/>
      <c r="O16" s="199"/>
      <c r="P16" s="199"/>
      <c r="Q16" s="335"/>
      <c r="R16" s="199"/>
      <c r="S16" s="199"/>
    </row>
    <row r="17" spans="2:19" ht="26.25" hidden="1" customHeight="1">
      <c r="B17" s="287"/>
      <c r="C17" s="295"/>
      <c r="D17" s="13" t="s">
        <v>274</v>
      </c>
      <c r="E17" s="13" t="str">
        <f t="shared" ref="E17:S17" si="1">IF(COUNT(E12:E16)&gt;=1,SUM(E12:E16),"")</f>
        <v/>
      </c>
      <c r="F17" s="44" t="str">
        <f t="shared" si="1"/>
        <v/>
      </c>
      <c r="G17" s="44" t="str">
        <f t="shared" si="1"/>
        <v/>
      </c>
      <c r="H17" s="13" t="str">
        <f t="shared" si="1"/>
        <v/>
      </c>
      <c r="I17" s="44" t="str">
        <f t="shared" si="1"/>
        <v/>
      </c>
      <c r="J17" s="44" t="str">
        <f t="shared" si="1"/>
        <v/>
      </c>
      <c r="K17" s="13" t="str">
        <f t="shared" si="1"/>
        <v/>
      </c>
      <c r="L17" s="44" t="str">
        <f t="shared" si="1"/>
        <v/>
      </c>
      <c r="M17" s="44" t="str">
        <f t="shared" si="1"/>
        <v/>
      </c>
      <c r="N17" s="13" t="str">
        <f t="shared" si="1"/>
        <v/>
      </c>
      <c r="O17" s="44" t="str">
        <f t="shared" si="1"/>
        <v/>
      </c>
      <c r="P17" s="44" t="str">
        <f t="shared" si="1"/>
        <v/>
      </c>
      <c r="Q17" s="313" t="str">
        <f t="shared" si="1"/>
        <v/>
      </c>
      <c r="R17" s="336" t="str">
        <f t="shared" si="1"/>
        <v/>
      </c>
      <c r="S17" s="44" t="str">
        <f t="shared" si="1"/>
        <v/>
      </c>
    </row>
    <row r="18" spans="2:19" ht="21.75" hidden="1" customHeight="1">
      <c r="B18" s="285" t="str">
        <f>ｼｰﾄ0!$C$3</f>
        <v>徳島平野</v>
      </c>
      <c r="C18" s="293"/>
      <c r="D18" s="300" t="s">
        <v>7</v>
      </c>
      <c r="E18" s="224"/>
      <c r="F18" s="199"/>
      <c r="G18" s="199"/>
      <c r="H18" s="224"/>
      <c r="I18" s="199"/>
      <c r="J18" s="199"/>
      <c r="K18" s="224"/>
      <c r="L18" s="199"/>
      <c r="M18" s="199"/>
      <c r="N18" s="224"/>
      <c r="O18" s="199"/>
      <c r="P18" s="199"/>
      <c r="Q18" s="335"/>
      <c r="R18" s="335"/>
      <c r="S18" s="199"/>
    </row>
    <row r="19" spans="2:19" ht="21.75" hidden="1" customHeight="1">
      <c r="B19" s="286"/>
      <c r="C19" s="294"/>
      <c r="D19" s="300" t="s">
        <v>45</v>
      </c>
      <c r="E19" s="224"/>
      <c r="F19" s="199"/>
      <c r="G19" s="199"/>
      <c r="H19" s="224"/>
      <c r="I19" s="199"/>
      <c r="J19" s="199"/>
      <c r="K19" s="224"/>
      <c r="L19" s="199"/>
      <c r="M19" s="199"/>
      <c r="N19" s="224"/>
      <c r="O19" s="199"/>
      <c r="P19" s="199"/>
      <c r="Q19" s="335"/>
      <c r="R19" s="335"/>
      <c r="S19" s="199"/>
    </row>
    <row r="20" spans="2:19" ht="21.75" hidden="1" customHeight="1">
      <c r="B20" s="286"/>
      <c r="C20" s="294"/>
      <c r="D20" s="300" t="s">
        <v>39</v>
      </c>
      <c r="E20" s="224"/>
      <c r="F20" s="199"/>
      <c r="G20" s="199"/>
      <c r="H20" s="224"/>
      <c r="I20" s="199"/>
      <c r="J20" s="199"/>
      <c r="K20" s="224"/>
      <c r="L20" s="199"/>
      <c r="M20" s="199"/>
      <c r="N20" s="224"/>
      <c r="O20" s="199"/>
      <c r="P20" s="199"/>
      <c r="Q20" s="335"/>
      <c r="R20" s="335"/>
      <c r="S20" s="199"/>
    </row>
    <row r="21" spans="2:19" ht="21.75" hidden="1" customHeight="1">
      <c r="B21" s="286"/>
      <c r="C21" s="294"/>
      <c r="D21" s="300" t="s">
        <v>224</v>
      </c>
      <c r="E21" s="224"/>
      <c r="F21" s="199"/>
      <c r="G21" s="199"/>
      <c r="H21" s="224"/>
      <c r="I21" s="199"/>
      <c r="J21" s="199"/>
      <c r="K21" s="224"/>
      <c r="L21" s="199"/>
      <c r="M21" s="199"/>
      <c r="N21" s="224"/>
      <c r="O21" s="199"/>
      <c r="P21" s="199"/>
      <c r="Q21" s="335"/>
      <c r="R21" s="335"/>
      <c r="S21" s="199"/>
    </row>
    <row r="22" spans="2:19" ht="21.75" hidden="1" customHeight="1">
      <c r="B22" s="286"/>
      <c r="C22" s="294"/>
      <c r="D22" s="13" t="s">
        <v>58</v>
      </c>
      <c r="E22" s="224"/>
      <c r="F22" s="199"/>
      <c r="G22" s="199"/>
      <c r="H22" s="224"/>
      <c r="I22" s="199"/>
      <c r="J22" s="199"/>
      <c r="K22" s="224"/>
      <c r="L22" s="199"/>
      <c r="M22" s="199"/>
      <c r="N22" s="224"/>
      <c r="O22" s="199"/>
      <c r="P22" s="199"/>
      <c r="Q22" s="335"/>
      <c r="R22" s="335"/>
      <c r="S22" s="199"/>
    </row>
    <row r="23" spans="2:19" ht="26.25" hidden="1" customHeight="1">
      <c r="B23" s="287"/>
      <c r="C23" s="295"/>
      <c r="D23" s="13" t="s">
        <v>275</v>
      </c>
      <c r="E23" s="13" t="str">
        <f t="shared" ref="E23:S23" si="2">IF(COUNT(E18:E22)&gt;=1,SUM(E18:E22),"")</f>
        <v/>
      </c>
      <c r="F23" s="44" t="str">
        <f t="shared" si="2"/>
        <v/>
      </c>
      <c r="G23" s="44" t="str">
        <f t="shared" si="2"/>
        <v/>
      </c>
      <c r="H23" s="13" t="str">
        <f t="shared" si="2"/>
        <v/>
      </c>
      <c r="I23" s="44" t="str">
        <f t="shared" si="2"/>
        <v/>
      </c>
      <c r="J23" s="44" t="str">
        <f t="shared" si="2"/>
        <v/>
      </c>
      <c r="K23" s="13" t="str">
        <f t="shared" si="2"/>
        <v/>
      </c>
      <c r="L23" s="44" t="str">
        <f t="shared" si="2"/>
        <v/>
      </c>
      <c r="M23" s="44" t="str">
        <f t="shared" si="2"/>
        <v/>
      </c>
      <c r="N23" s="13" t="str">
        <f t="shared" si="2"/>
        <v/>
      </c>
      <c r="O23" s="44" t="str">
        <f t="shared" si="2"/>
        <v/>
      </c>
      <c r="P23" s="44" t="str">
        <f t="shared" si="2"/>
        <v/>
      </c>
      <c r="Q23" s="313" t="str">
        <f t="shared" si="2"/>
        <v/>
      </c>
      <c r="R23" s="13" t="str">
        <f t="shared" si="2"/>
        <v/>
      </c>
      <c r="S23" s="44" t="str">
        <f t="shared" si="2"/>
        <v/>
      </c>
    </row>
    <row r="24" spans="2:19" ht="22.5" hidden="1" customHeight="1">
      <c r="B24" s="285" t="str">
        <f>ｼｰﾄ0!$C$3</f>
        <v>徳島平野</v>
      </c>
      <c r="C24" s="293"/>
      <c r="D24" s="300" t="s">
        <v>7</v>
      </c>
      <c r="E24" s="224"/>
      <c r="F24" s="199"/>
      <c r="G24" s="199"/>
      <c r="H24" s="224"/>
      <c r="I24" s="199"/>
      <c r="J24" s="199"/>
      <c r="K24" s="224"/>
      <c r="L24" s="199"/>
      <c r="M24" s="199"/>
      <c r="N24" s="224"/>
      <c r="O24" s="199"/>
      <c r="P24" s="199"/>
      <c r="Q24" s="335"/>
      <c r="R24" s="335"/>
      <c r="S24" s="199"/>
    </row>
    <row r="25" spans="2:19" ht="22.5" hidden="1" customHeight="1">
      <c r="B25" s="286"/>
      <c r="C25" s="294"/>
      <c r="D25" s="300" t="s">
        <v>45</v>
      </c>
      <c r="E25" s="224"/>
      <c r="F25" s="199"/>
      <c r="G25" s="199"/>
      <c r="H25" s="224"/>
      <c r="I25" s="199"/>
      <c r="J25" s="199"/>
      <c r="K25" s="224"/>
      <c r="L25" s="199"/>
      <c r="M25" s="199"/>
      <c r="N25" s="224"/>
      <c r="O25" s="199"/>
      <c r="P25" s="199"/>
      <c r="Q25" s="335"/>
      <c r="R25" s="335"/>
      <c r="S25" s="199"/>
    </row>
    <row r="26" spans="2:19" ht="22.5" hidden="1" customHeight="1">
      <c r="B26" s="286"/>
      <c r="C26" s="294"/>
      <c r="D26" s="300" t="s">
        <v>39</v>
      </c>
      <c r="E26" s="224"/>
      <c r="F26" s="199"/>
      <c r="G26" s="199"/>
      <c r="H26" s="224"/>
      <c r="I26" s="199"/>
      <c r="J26" s="199"/>
      <c r="K26" s="224"/>
      <c r="L26" s="199"/>
      <c r="M26" s="199"/>
      <c r="N26" s="224"/>
      <c r="O26" s="199"/>
      <c r="P26" s="199"/>
      <c r="Q26" s="335"/>
      <c r="R26" s="335"/>
      <c r="S26" s="199"/>
    </row>
    <row r="27" spans="2:19" ht="22.5" hidden="1" customHeight="1">
      <c r="B27" s="286"/>
      <c r="C27" s="294"/>
      <c r="D27" s="300" t="s">
        <v>224</v>
      </c>
      <c r="E27" s="224"/>
      <c r="F27" s="199"/>
      <c r="G27" s="199"/>
      <c r="H27" s="224"/>
      <c r="I27" s="199"/>
      <c r="J27" s="199"/>
      <c r="K27" s="224"/>
      <c r="L27" s="199"/>
      <c r="M27" s="199"/>
      <c r="N27" s="224"/>
      <c r="O27" s="199"/>
      <c r="P27" s="199"/>
      <c r="Q27" s="335"/>
      <c r="R27" s="335"/>
      <c r="S27" s="199"/>
    </row>
    <row r="28" spans="2:19" ht="22.5" hidden="1" customHeight="1">
      <c r="B28" s="286"/>
      <c r="C28" s="294"/>
      <c r="D28" s="13" t="s">
        <v>58</v>
      </c>
      <c r="E28" s="224"/>
      <c r="F28" s="199"/>
      <c r="G28" s="199"/>
      <c r="H28" s="224"/>
      <c r="I28" s="199"/>
      <c r="J28" s="199"/>
      <c r="K28" s="224"/>
      <c r="L28" s="199"/>
      <c r="M28" s="199"/>
      <c r="N28" s="224"/>
      <c r="O28" s="199"/>
      <c r="P28" s="199"/>
      <c r="Q28" s="335"/>
      <c r="R28" s="335"/>
      <c r="S28" s="199"/>
    </row>
    <row r="29" spans="2:19" ht="25.5" hidden="1" customHeight="1">
      <c r="B29" s="287"/>
      <c r="C29" s="295"/>
      <c r="D29" s="13" t="s">
        <v>163</v>
      </c>
      <c r="E29" s="13" t="str">
        <f t="shared" ref="E29:S29" si="3">IF(COUNT(E24:E28)&gt;=1,SUM(E24:E28),"")</f>
        <v/>
      </c>
      <c r="F29" s="44" t="str">
        <f t="shared" si="3"/>
        <v/>
      </c>
      <c r="G29" s="44" t="str">
        <f t="shared" si="3"/>
        <v/>
      </c>
      <c r="H29" s="13" t="str">
        <f t="shared" si="3"/>
        <v/>
      </c>
      <c r="I29" s="44" t="str">
        <f t="shared" si="3"/>
        <v/>
      </c>
      <c r="J29" s="44" t="str">
        <f t="shared" si="3"/>
        <v/>
      </c>
      <c r="K29" s="13" t="str">
        <f t="shared" si="3"/>
        <v/>
      </c>
      <c r="L29" s="44" t="str">
        <f t="shared" si="3"/>
        <v/>
      </c>
      <c r="M29" s="44" t="str">
        <f t="shared" si="3"/>
        <v/>
      </c>
      <c r="N29" s="13" t="str">
        <f t="shared" si="3"/>
        <v/>
      </c>
      <c r="O29" s="44" t="str">
        <f t="shared" si="3"/>
        <v/>
      </c>
      <c r="P29" s="44" t="str">
        <f t="shared" si="3"/>
        <v/>
      </c>
      <c r="Q29" s="313" t="str">
        <f t="shared" si="3"/>
        <v/>
      </c>
      <c r="R29" s="13" t="str">
        <f t="shared" si="3"/>
        <v/>
      </c>
      <c r="S29" s="44" t="str">
        <f t="shared" si="3"/>
        <v/>
      </c>
    </row>
    <row r="30" spans="2:19" ht="21.75" hidden="1" customHeight="1">
      <c r="B30" s="285" t="str">
        <f>ｼｰﾄ0!$C$3</f>
        <v>徳島平野</v>
      </c>
      <c r="C30" s="294"/>
      <c r="D30" s="300" t="s">
        <v>7</v>
      </c>
      <c r="E30" s="224"/>
      <c r="F30" s="199"/>
      <c r="G30" s="199"/>
      <c r="H30" s="224"/>
      <c r="I30" s="199"/>
      <c r="J30" s="199"/>
      <c r="K30" s="224"/>
      <c r="L30" s="199"/>
      <c r="M30" s="199"/>
      <c r="N30" s="224"/>
      <c r="O30" s="199"/>
      <c r="P30" s="199"/>
      <c r="Q30" s="335"/>
      <c r="R30" s="335"/>
      <c r="S30" s="199"/>
    </row>
    <row r="31" spans="2:19" ht="21.75" hidden="1" customHeight="1">
      <c r="B31" s="286"/>
      <c r="C31" s="294"/>
      <c r="D31" s="300" t="s">
        <v>45</v>
      </c>
      <c r="E31" s="224"/>
      <c r="F31" s="199"/>
      <c r="G31" s="199"/>
      <c r="H31" s="224"/>
      <c r="I31" s="199"/>
      <c r="J31" s="199"/>
      <c r="K31" s="224"/>
      <c r="L31" s="199"/>
      <c r="M31" s="199"/>
      <c r="N31" s="224"/>
      <c r="O31" s="199"/>
      <c r="P31" s="199"/>
      <c r="Q31" s="335"/>
      <c r="R31" s="335"/>
      <c r="S31" s="199"/>
    </row>
    <row r="32" spans="2:19" ht="21.75" hidden="1" customHeight="1">
      <c r="B32" s="286"/>
      <c r="C32" s="294"/>
      <c r="D32" s="300" t="s">
        <v>39</v>
      </c>
      <c r="E32" s="224"/>
      <c r="F32" s="199"/>
      <c r="G32" s="199"/>
      <c r="H32" s="224"/>
      <c r="I32" s="199"/>
      <c r="J32" s="199"/>
      <c r="K32" s="224"/>
      <c r="L32" s="199"/>
      <c r="M32" s="199"/>
      <c r="N32" s="224"/>
      <c r="O32" s="199"/>
      <c r="P32" s="199"/>
      <c r="Q32" s="335"/>
      <c r="R32" s="335"/>
      <c r="S32" s="199"/>
    </row>
    <row r="33" spans="2:19" ht="21.75" hidden="1" customHeight="1">
      <c r="B33" s="286"/>
      <c r="C33" s="294"/>
      <c r="D33" s="300" t="s">
        <v>224</v>
      </c>
      <c r="E33" s="224"/>
      <c r="F33" s="199"/>
      <c r="G33" s="199"/>
      <c r="H33" s="224"/>
      <c r="I33" s="199"/>
      <c r="J33" s="199"/>
      <c r="K33" s="224"/>
      <c r="L33" s="199"/>
      <c r="M33" s="199"/>
      <c r="N33" s="224"/>
      <c r="O33" s="199"/>
      <c r="P33" s="199"/>
      <c r="Q33" s="335"/>
      <c r="R33" s="335"/>
      <c r="S33" s="199"/>
    </row>
    <row r="34" spans="2:19" ht="21.75" hidden="1" customHeight="1">
      <c r="B34" s="286"/>
      <c r="C34" s="294"/>
      <c r="D34" s="13" t="s">
        <v>58</v>
      </c>
      <c r="E34" s="224"/>
      <c r="F34" s="199"/>
      <c r="G34" s="199"/>
      <c r="H34" s="224"/>
      <c r="I34" s="199"/>
      <c r="J34" s="199"/>
      <c r="K34" s="224"/>
      <c r="L34" s="199"/>
      <c r="M34" s="199"/>
      <c r="N34" s="224"/>
      <c r="O34" s="199"/>
      <c r="P34" s="199"/>
      <c r="Q34" s="335"/>
      <c r="R34" s="335"/>
      <c r="S34" s="199"/>
    </row>
    <row r="35" spans="2:19" ht="25.5" hidden="1" customHeight="1">
      <c r="B35" s="287"/>
      <c r="C35" s="295"/>
      <c r="D35" s="301" t="s">
        <v>276</v>
      </c>
      <c r="E35" s="13" t="str">
        <f t="shared" ref="E35:S35" si="4">IF(COUNT(E30:E34)&gt;=1,SUM(E30:E34),"")</f>
        <v/>
      </c>
      <c r="F35" s="44" t="str">
        <f t="shared" si="4"/>
        <v/>
      </c>
      <c r="G35" s="44" t="str">
        <f t="shared" si="4"/>
        <v/>
      </c>
      <c r="H35" s="13" t="str">
        <f t="shared" si="4"/>
        <v/>
      </c>
      <c r="I35" s="44" t="str">
        <f t="shared" si="4"/>
        <v/>
      </c>
      <c r="J35" s="44" t="str">
        <f t="shared" si="4"/>
        <v/>
      </c>
      <c r="K35" s="13" t="str">
        <f t="shared" si="4"/>
        <v/>
      </c>
      <c r="L35" s="44" t="str">
        <f t="shared" si="4"/>
        <v/>
      </c>
      <c r="M35" s="44" t="str">
        <f t="shared" si="4"/>
        <v/>
      </c>
      <c r="N35" s="13" t="str">
        <f t="shared" si="4"/>
        <v/>
      </c>
      <c r="O35" s="44" t="str">
        <f t="shared" si="4"/>
        <v/>
      </c>
      <c r="P35" s="44" t="str">
        <f t="shared" si="4"/>
        <v/>
      </c>
      <c r="Q35" s="313" t="str">
        <f t="shared" si="4"/>
        <v/>
      </c>
      <c r="R35" s="313" t="str">
        <f t="shared" si="4"/>
        <v/>
      </c>
      <c r="S35" s="313" t="str">
        <f t="shared" si="4"/>
        <v/>
      </c>
    </row>
    <row r="36" spans="2:19" ht="21.75" hidden="1" customHeight="1">
      <c r="B36" s="285" t="str">
        <f>ｼｰﾄ0!$C$3</f>
        <v>徳島平野</v>
      </c>
      <c r="C36" s="294"/>
      <c r="D36" s="300" t="s">
        <v>7</v>
      </c>
      <c r="E36" s="224"/>
      <c r="F36" s="199"/>
      <c r="G36" s="199"/>
      <c r="H36" s="224"/>
      <c r="I36" s="199"/>
      <c r="J36" s="199"/>
      <c r="K36" s="224"/>
      <c r="L36" s="199"/>
      <c r="M36" s="199"/>
      <c r="N36" s="224"/>
      <c r="O36" s="199"/>
      <c r="P36" s="199"/>
      <c r="Q36" s="335"/>
      <c r="R36" s="335"/>
      <c r="S36" s="199"/>
    </row>
    <row r="37" spans="2:19" ht="21.75" hidden="1" customHeight="1">
      <c r="B37" s="286"/>
      <c r="C37" s="294"/>
      <c r="D37" s="300" t="s">
        <v>45</v>
      </c>
      <c r="E37" s="224"/>
      <c r="F37" s="199"/>
      <c r="G37" s="199"/>
      <c r="H37" s="224"/>
      <c r="I37" s="199"/>
      <c r="J37" s="199"/>
      <c r="K37" s="224"/>
      <c r="L37" s="199"/>
      <c r="M37" s="199"/>
      <c r="N37" s="224"/>
      <c r="O37" s="199"/>
      <c r="P37" s="199"/>
      <c r="Q37" s="335"/>
      <c r="R37" s="335"/>
      <c r="S37" s="199"/>
    </row>
    <row r="38" spans="2:19" ht="21.75" hidden="1" customHeight="1">
      <c r="B38" s="286"/>
      <c r="C38" s="294"/>
      <c r="D38" s="300" t="s">
        <v>39</v>
      </c>
      <c r="E38" s="224"/>
      <c r="F38" s="199"/>
      <c r="G38" s="199"/>
      <c r="H38" s="224"/>
      <c r="I38" s="199"/>
      <c r="J38" s="199"/>
      <c r="K38" s="224"/>
      <c r="L38" s="199"/>
      <c r="M38" s="199"/>
      <c r="N38" s="224"/>
      <c r="O38" s="199"/>
      <c r="P38" s="199"/>
      <c r="Q38" s="335"/>
      <c r="R38" s="335"/>
      <c r="S38" s="199"/>
    </row>
    <row r="39" spans="2:19" ht="21.75" hidden="1" customHeight="1">
      <c r="B39" s="286"/>
      <c r="C39" s="294"/>
      <c r="D39" s="300" t="s">
        <v>224</v>
      </c>
      <c r="E39" s="224"/>
      <c r="F39" s="199"/>
      <c r="G39" s="199"/>
      <c r="H39" s="224"/>
      <c r="I39" s="199"/>
      <c r="J39" s="199"/>
      <c r="K39" s="224"/>
      <c r="L39" s="199"/>
      <c r="M39" s="199"/>
      <c r="N39" s="224"/>
      <c r="O39" s="199"/>
      <c r="P39" s="199"/>
      <c r="Q39" s="335"/>
      <c r="R39" s="335"/>
      <c r="S39" s="199"/>
    </row>
    <row r="40" spans="2:19" ht="21.75" hidden="1" customHeight="1">
      <c r="B40" s="286"/>
      <c r="C40" s="294"/>
      <c r="D40" s="13" t="s">
        <v>58</v>
      </c>
      <c r="E40" s="224"/>
      <c r="F40" s="199"/>
      <c r="G40" s="199"/>
      <c r="H40" s="224"/>
      <c r="I40" s="199"/>
      <c r="J40" s="199"/>
      <c r="K40" s="224"/>
      <c r="L40" s="199"/>
      <c r="M40" s="199"/>
      <c r="N40" s="224"/>
      <c r="O40" s="199"/>
      <c r="P40" s="199"/>
      <c r="Q40" s="335"/>
      <c r="R40" s="335"/>
      <c r="S40" s="199"/>
    </row>
    <row r="41" spans="2:19" ht="25.5" hidden="1" customHeight="1">
      <c r="B41" s="287"/>
      <c r="C41" s="294"/>
      <c r="D41" s="13" t="s">
        <v>277</v>
      </c>
      <c r="E41" s="13" t="str">
        <f t="shared" ref="E41:S41" si="5">IF(COUNT(E36:E40)&gt;=1,SUM(E36:E40),"")</f>
        <v/>
      </c>
      <c r="F41" s="44" t="str">
        <f t="shared" si="5"/>
        <v/>
      </c>
      <c r="G41" s="44" t="str">
        <f t="shared" si="5"/>
        <v/>
      </c>
      <c r="H41" s="13" t="str">
        <f t="shared" si="5"/>
        <v/>
      </c>
      <c r="I41" s="44" t="str">
        <f t="shared" si="5"/>
        <v/>
      </c>
      <c r="J41" s="44" t="str">
        <f t="shared" si="5"/>
        <v/>
      </c>
      <c r="K41" s="13" t="str">
        <f t="shared" si="5"/>
        <v/>
      </c>
      <c r="L41" s="44" t="str">
        <f t="shared" si="5"/>
        <v/>
      </c>
      <c r="M41" s="44" t="str">
        <f t="shared" si="5"/>
        <v/>
      </c>
      <c r="N41" s="13" t="str">
        <f t="shared" si="5"/>
        <v/>
      </c>
      <c r="O41" s="44" t="str">
        <f t="shared" si="5"/>
        <v/>
      </c>
      <c r="P41" s="44" t="str">
        <f t="shared" si="5"/>
        <v/>
      </c>
      <c r="Q41" s="313" t="str">
        <f t="shared" si="5"/>
        <v/>
      </c>
      <c r="R41" s="313" t="str">
        <f t="shared" si="5"/>
        <v/>
      </c>
      <c r="S41" s="313" t="str">
        <f t="shared" si="5"/>
        <v/>
      </c>
    </row>
    <row r="42" spans="2:19" ht="21.75" hidden="1" customHeight="1">
      <c r="B42" s="285" t="str">
        <f>ｼｰﾄ0!$C$3</f>
        <v>徳島平野</v>
      </c>
      <c r="C42" s="293"/>
      <c r="D42" s="300" t="s">
        <v>7</v>
      </c>
      <c r="E42" s="224"/>
      <c r="F42" s="199"/>
      <c r="G42" s="199"/>
      <c r="H42" s="224"/>
      <c r="I42" s="199"/>
      <c r="J42" s="199"/>
      <c r="K42" s="224"/>
      <c r="L42" s="199"/>
      <c r="M42" s="199"/>
      <c r="N42" s="224"/>
      <c r="O42" s="199"/>
      <c r="P42" s="199"/>
      <c r="Q42" s="335"/>
      <c r="R42" s="335"/>
      <c r="S42" s="199"/>
    </row>
    <row r="43" spans="2:19" ht="21.75" hidden="1" customHeight="1">
      <c r="B43" s="286"/>
      <c r="C43" s="294"/>
      <c r="D43" s="300" t="s">
        <v>45</v>
      </c>
      <c r="E43" s="224"/>
      <c r="F43" s="199"/>
      <c r="G43" s="199"/>
      <c r="H43" s="224"/>
      <c r="I43" s="199"/>
      <c r="J43" s="199"/>
      <c r="K43" s="224"/>
      <c r="L43" s="199"/>
      <c r="M43" s="199"/>
      <c r="N43" s="224"/>
      <c r="O43" s="199"/>
      <c r="P43" s="199"/>
      <c r="Q43" s="335"/>
      <c r="R43" s="335"/>
      <c r="S43" s="199"/>
    </row>
    <row r="44" spans="2:19" ht="21.75" hidden="1" customHeight="1">
      <c r="B44" s="286"/>
      <c r="C44" s="294"/>
      <c r="D44" s="300" t="s">
        <v>39</v>
      </c>
      <c r="E44" s="224"/>
      <c r="F44" s="199"/>
      <c r="G44" s="199"/>
      <c r="H44" s="224"/>
      <c r="I44" s="199"/>
      <c r="J44" s="199"/>
      <c r="K44" s="224"/>
      <c r="L44" s="199"/>
      <c r="M44" s="199"/>
      <c r="N44" s="224"/>
      <c r="O44" s="199"/>
      <c r="P44" s="199"/>
      <c r="Q44" s="335"/>
      <c r="R44" s="335"/>
      <c r="S44" s="199"/>
    </row>
    <row r="45" spans="2:19" ht="21.75" hidden="1" customHeight="1">
      <c r="B45" s="286"/>
      <c r="C45" s="294"/>
      <c r="D45" s="300" t="s">
        <v>224</v>
      </c>
      <c r="E45" s="224"/>
      <c r="F45" s="199"/>
      <c r="G45" s="199"/>
      <c r="H45" s="224"/>
      <c r="I45" s="199"/>
      <c r="J45" s="199"/>
      <c r="K45" s="224"/>
      <c r="L45" s="199"/>
      <c r="M45" s="199"/>
      <c r="N45" s="224"/>
      <c r="O45" s="199"/>
      <c r="P45" s="199"/>
      <c r="Q45" s="335"/>
      <c r="R45" s="335"/>
      <c r="S45" s="199"/>
    </row>
    <row r="46" spans="2:19" ht="21.75" hidden="1" customHeight="1">
      <c r="B46" s="286"/>
      <c r="C46" s="294"/>
      <c r="D46" s="13" t="s">
        <v>58</v>
      </c>
      <c r="E46" s="224"/>
      <c r="F46" s="199"/>
      <c r="G46" s="199"/>
      <c r="H46" s="224"/>
      <c r="I46" s="199"/>
      <c r="J46" s="199"/>
      <c r="K46" s="224"/>
      <c r="L46" s="199"/>
      <c r="M46" s="199"/>
      <c r="N46" s="224"/>
      <c r="O46" s="199"/>
      <c r="P46" s="199"/>
      <c r="Q46" s="335"/>
      <c r="R46" s="335"/>
      <c r="S46" s="199"/>
    </row>
    <row r="47" spans="2:19" ht="23.25" hidden="1" customHeight="1">
      <c r="B47" s="287"/>
      <c r="C47" s="295"/>
      <c r="D47" s="13" t="s">
        <v>278</v>
      </c>
      <c r="E47" s="313" t="str">
        <f t="shared" ref="E47:S47" si="6">IF(COUNT(E42:E46)&gt;=1,SUM(E42:E46),"")</f>
        <v/>
      </c>
      <c r="F47" s="313" t="str">
        <f t="shared" si="6"/>
        <v/>
      </c>
      <c r="G47" s="313" t="str">
        <f t="shared" si="6"/>
        <v/>
      </c>
      <c r="H47" s="313" t="str">
        <f t="shared" si="6"/>
        <v/>
      </c>
      <c r="I47" s="313" t="str">
        <f t="shared" si="6"/>
        <v/>
      </c>
      <c r="J47" s="313" t="str">
        <f t="shared" si="6"/>
        <v/>
      </c>
      <c r="K47" s="313" t="str">
        <f t="shared" si="6"/>
        <v/>
      </c>
      <c r="L47" s="313" t="str">
        <f t="shared" si="6"/>
        <v/>
      </c>
      <c r="M47" s="313" t="str">
        <f t="shared" si="6"/>
        <v/>
      </c>
      <c r="N47" s="313" t="str">
        <f t="shared" si="6"/>
        <v/>
      </c>
      <c r="O47" s="313" t="str">
        <f t="shared" si="6"/>
        <v/>
      </c>
      <c r="P47" s="313" t="str">
        <f t="shared" si="6"/>
        <v/>
      </c>
      <c r="Q47" s="313" t="str">
        <f t="shared" si="6"/>
        <v/>
      </c>
      <c r="R47" s="313" t="str">
        <f t="shared" si="6"/>
        <v/>
      </c>
      <c r="S47" s="313" t="str">
        <f t="shared" si="6"/>
        <v/>
      </c>
    </row>
    <row r="48" spans="2:19" ht="21.75" hidden="1" customHeight="1">
      <c r="B48" s="285" t="str">
        <f>ｼｰﾄ0!$C$3</f>
        <v>徳島平野</v>
      </c>
      <c r="C48" s="293"/>
      <c r="D48" s="300" t="s">
        <v>7</v>
      </c>
      <c r="E48" s="224"/>
      <c r="F48" s="199"/>
      <c r="G48" s="199"/>
      <c r="H48" s="224"/>
      <c r="I48" s="199"/>
      <c r="J48" s="199"/>
      <c r="K48" s="312"/>
      <c r="L48" s="199"/>
      <c r="M48" s="199"/>
      <c r="N48" s="312"/>
      <c r="O48" s="199"/>
      <c r="P48" s="199"/>
      <c r="Q48" s="335"/>
      <c r="R48" s="199"/>
      <c r="S48" s="199"/>
    </row>
    <row r="49" spans="2:19" ht="21.75" hidden="1" customHeight="1">
      <c r="B49" s="286"/>
      <c r="C49" s="294"/>
      <c r="D49" s="300" t="s">
        <v>45</v>
      </c>
      <c r="E49" s="224"/>
      <c r="F49" s="199"/>
      <c r="G49" s="199"/>
      <c r="H49" s="224"/>
      <c r="I49" s="199"/>
      <c r="J49" s="199"/>
      <c r="K49" s="312"/>
      <c r="L49" s="199"/>
      <c r="M49" s="199"/>
      <c r="N49" s="312"/>
      <c r="O49" s="199"/>
      <c r="P49" s="199"/>
      <c r="Q49" s="335"/>
      <c r="R49" s="199"/>
      <c r="S49" s="199"/>
    </row>
    <row r="50" spans="2:19" ht="21.75" hidden="1" customHeight="1">
      <c r="B50" s="286"/>
      <c r="C50" s="294"/>
      <c r="D50" s="300" t="s">
        <v>39</v>
      </c>
      <c r="E50" s="224"/>
      <c r="F50" s="199"/>
      <c r="G50" s="199"/>
      <c r="H50" s="224"/>
      <c r="I50" s="199"/>
      <c r="J50" s="199"/>
      <c r="K50" s="312"/>
      <c r="L50" s="199"/>
      <c r="M50" s="199"/>
      <c r="N50" s="312"/>
      <c r="O50" s="199"/>
      <c r="P50" s="199"/>
      <c r="Q50" s="335"/>
      <c r="R50" s="199"/>
      <c r="S50" s="199"/>
    </row>
    <row r="51" spans="2:19" ht="21.75" hidden="1" customHeight="1">
      <c r="B51" s="286"/>
      <c r="C51" s="294"/>
      <c r="D51" s="300" t="s">
        <v>224</v>
      </c>
      <c r="E51" s="224"/>
      <c r="F51" s="199"/>
      <c r="G51" s="199"/>
      <c r="H51" s="224"/>
      <c r="I51" s="199"/>
      <c r="J51" s="199"/>
      <c r="K51" s="312"/>
      <c r="L51" s="199"/>
      <c r="M51" s="199"/>
      <c r="N51" s="312"/>
      <c r="O51" s="199"/>
      <c r="P51" s="199"/>
      <c r="Q51" s="335"/>
      <c r="R51" s="199"/>
      <c r="S51" s="199"/>
    </row>
    <row r="52" spans="2:19" ht="21.75" hidden="1" customHeight="1">
      <c r="B52" s="286"/>
      <c r="C52" s="294"/>
      <c r="D52" s="13" t="s">
        <v>58</v>
      </c>
      <c r="E52" s="224"/>
      <c r="F52" s="199"/>
      <c r="G52" s="199"/>
      <c r="H52" s="224"/>
      <c r="I52" s="199"/>
      <c r="J52" s="199"/>
      <c r="K52" s="312"/>
      <c r="L52" s="199"/>
      <c r="M52" s="199"/>
      <c r="N52" s="312"/>
      <c r="O52" s="199"/>
      <c r="P52" s="199"/>
      <c r="Q52" s="335"/>
      <c r="R52" s="199"/>
      <c r="S52" s="199"/>
    </row>
    <row r="53" spans="2:19" ht="26.25" hidden="1" customHeight="1">
      <c r="B53" s="288"/>
      <c r="C53" s="296"/>
      <c r="D53" s="302" t="s">
        <v>279</v>
      </c>
      <c r="E53" s="314" t="str">
        <f t="shared" ref="E53:S53" si="7">IF(COUNT(E48:E52)&gt;=1,SUM(E48:E52),"")</f>
        <v/>
      </c>
      <c r="F53" s="314" t="str">
        <f t="shared" si="7"/>
        <v/>
      </c>
      <c r="G53" s="314" t="str">
        <f t="shared" si="7"/>
        <v/>
      </c>
      <c r="H53" s="314" t="str">
        <f t="shared" si="7"/>
        <v/>
      </c>
      <c r="I53" s="314" t="str">
        <f t="shared" si="7"/>
        <v/>
      </c>
      <c r="J53" s="314" t="str">
        <f t="shared" si="7"/>
        <v/>
      </c>
      <c r="K53" s="314" t="str">
        <f t="shared" si="7"/>
        <v/>
      </c>
      <c r="L53" s="314" t="str">
        <f t="shared" si="7"/>
        <v/>
      </c>
      <c r="M53" s="314" t="str">
        <f t="shared" si="7"/>
        <v/>
      </c>
      <c r="N53" s="314" t="str">
        <f t="shared" si="7"/>
        <v/>
      </c>
      <c r="O53" s="314" t="str">
        <f t="shared" si="7"/>
        <v/>
      </c>
      <c r="P53" s="314" t="str">
        <f t="shared" si="7"/>
        <v/>
      </c>
      <c r="Q53" s="314" t="str">
        <f t="shared" si="7"/>
        <v/>
      </c>
      <c r="R53" s="314" t="str">
        <f t="shared" si="7"/>
        <v/>
      </c>
      <c r="S53" s="314" t="str">
        <f t="shared" si="7"/>
        <v/>
      </c>
    </row>
    <row r="54" spans="2:19" ht="21.75" customHeight="1">
      <c r="B54" s="289" t="s">
        <v>160</v>
      </c>
      <c r="C54" s="297"/>
      <c r="D54" s="303" t="s">
        <v>7</v>
      </c>
      <c r="E54" s="301" t="str">
        <f t="shared" ref="E54:S58" si="8">IF(COUNT(E6,E12,E18,E24,E30,E36,E42,E48)&gt;=1,SUM(E6,E12,E18,E24,E30,E36,E42,E48),"")</f>
        <v/>
      </c>
      <c r="F54" s="301">
        <f t="shared" si="8"/>
        <v>54</v>
      </c>
      <c r="G54" s="301" t="str">
        <f t="shared" si="8"/>
        <v/>
      </c>
      <c r="H54" s="301" t="str">
        <f t="shared" si="8"/>
        <v/>
      </c>
      <c r="I54" s="301" t="str">
        <f t="shared" si="8"/>
        <v/>
      </c>
      <c r="J54" s="301" t="str">
        <f t="shared" si="8"/>
        <v/>
      </c>
      <c r="K54" s="301" t="str">
        <f t="shared" si="8"/>
        <v/>
      </c>
      <c r="L54" s="301" t="str">
        <f t="shared" si="8"/>
        <v/>
      </c>
      <c r="M54" s="301" t="str">
        <f t="shared" si="8"/>
        <v/>
      </c>
      <c r="N54" s="301" t="str">
        <f t="shared" si="8"/>
        <v/>
      </c>
      <c r="O54" s="301" t="str">
        <f t="shared" si="8"/>
        <v/>
      </c>
      <c r="P54" s="301" t="str">
        <f t="shared" si="8"/>
        <v/>
      </c>
      <c r="Q54" s="301" t="str">
        <f t="shared" si="8"/>
        <v/>
      </c>
      <c r="R54" s="301" t="str">
        <f t="shared" si="8"/>
        <v/>
      </c>
      <c r="S54" s="301" t="str">
        <f t="shared" si="8"/>
        <v/>
      </c>
    </row>
    <row r="55" spans="2:19" ht="21.75" customHeight="1">
      <c r="B55" s="290"/>
      <c r="C55" s="298"/>
      <c r="D55" s="300" t="s">
        <v>45</v>
      </c>
      <c r="E55" s="301" t="str">
        <f t="shared" si="8"/>
        <v/>
      </c>
      <c r="F55" s="301" t="str">
        <f t="shared" si="8"/>
        <v/>
      </c>
      <c r="G55" s="301" t="str">
        <f t="shared" si="8"/>
        <v/>
      </c>
      <c r="H55" s="301" t="str">
        <f t="shared" si="8"/>
        <v/>
      </c>
      <c r="I55" s="301" t="str">
        <f t="shared" si="8"/>
        <v/>
      </c>
      <c r="J55" s="301" t="str">
        <f t="shared" si="8"/>
        <v/>
      </c>
      <c r="K55" s="301" t="str">
        <f t="shared" si="8"/>
        <v/>
      </c>
      <c r="L55" s="301" t="str">
        <f t="shared" si="8"/>
        <v/>
      </c>
      <c r="M55" s="301" t="str">
        <f t="shared" si="8"/>
        <v/>
      </c>
      <c r="N55" s="301" t="str">
        <f t="shared" si="8"/>
        <v/>
      </c>
      <c r="O55" s="301" t="str">
        <f t="shared" si="8"/>
        <v/>
      </c>
      <c r="P55" s="301" t="str">
        <f t="shared" si="8"/>
        <v/>
      </c>
      <c r="Q55" s="301" t="str">
        <f t="shared" si="8"/>
        <v/>
      </c>
      <c r="R55" s="301" t="str">
        <f t="shared" si="8"/>
        <v/>
      </c>
      <c r="S55" s="301" t="str">
        <f t="shared" si="8"/>
        <v/>
      </c>
    </row>
    <row r="56" spans="2:19" ht="21.75" customHeight="1">
      <c r="B56" s="290"/>
      <c r="C56" s="298"/>
      <c r="D56" s="300" t="s">
        <v>39</v>
      </c>
      <c r="E56" s="301">
        <f t="shared" si="8"/>
        <v>34</v>
      </c>
      <c r="F56" s="301">
        <f t="shared" si="8"/>
        <v>56</v>
      </c>
      <c r="G56" s="301" t="str">
        <f t="shared" si="8"/>
        <v/>
      </c>
      <c r="H56" s="301">
        <f t="shared" si="8"/>
        <v>35</v>
      </c>
      <c r="I56" s="301">
        <f t="shared" si="8"/>
        <v>56</v>
      </c>
      <c r="J56" s="301" t="str">
        <f t="shared" si="8"/>
        <v/>
      </c>
      <c r="K56" s="301">
        <f t="shared" si="8"/>
        <v>35</v>
      </c>
      <c r="L56" s="301">
        <f t="shared" si="8"/>
        <v>56</v>
      </c>
      <c r="M56" s="301" t="str">
        <f t="shared" si="8"/>
        <v/>
      </c>
      <c r="N56" s="301">
        <f t="shared" si="8"/>
        <v>35</v>
      </c>
      <c r="O56" s="301">
        <f t="shared" si="8"/>
        <v>56</v>
      </c>
      <c r="P56" s="301" t="str">
        <f t="shared" si="8"/>
        <v/>
      </c>
      <c r="Q56" s="301">
        <f t="shared" si="8"/>
        <v>35</v>
      </c>
      <c r="R56" s="301">
        <f t="shared" si="8"/>
        <v>56</v>
      </c>
      <c r="S56" s="301" t="str">
        <f t="shared" si="8"/>
        <v/>
      </c>
    </row>
    <row r="57" spans="2:19" ht="21.75" customHeight="1">
      <c r="B57" s="290"/>
      <c r="C57" s="298"/>
      <c r="D57" s="300" t="s">
        <v>224</v>
      </c>
      <c r="E57" s="301" t="str">
        <f t="shared" si="8"/>
        <v/>
      </c>
      <c r="F57" s="301" t="str">
        <f t="shared" si="8"/>
        <v/>
      </c>
      <c r="G57" s="301" t="str">
        <f t="shared" si="8"/>
        <v/>
      </c>
      <c r="H57" s="301" t="str">
        <f t="shared" si="8"/>
        <v/>
      </c>
      <c r="I57" s="301" t="str">
        <f t="shared" si="8"/>
        <v/>
      </c>
      <c r="J57" s="301" t="str">
        <f t="shared" si="8"/>
        <v/>
      </c>
      <c r="K57" s="301" t="str">
        <f t="shared" si="8"/>
        <v/>
      </c>
      <c r="L57" s="301" t="str">
        <f t="shared" si="8"/>
        <v/>
      </c>
      <c r="M57" s="301" t="str">
        <f t="shared" si="8"/>
        <v/>
      </c>
      <c r="N57" s="301" t="str">
        <f t="shared" si="8"/>
        <v/>
      </c>
      <c r="O57" s="301" t="str">
        <f t="shared" si="8"/>
        <v/>
      </c>
      <c r="P57" s="301" t="str">
        <f t="shared" si="8"/>
        <v/>
      </c>
      <c r="Q57" s="301" t="str">
        <f t="shared" si="8"/>
        <v/>
      </c>
      <c r="R57" s="301" t="str">
        <f t="shared" si="8"/>
        <v/>
      </c>
      <c r="S57" s="301" t="str">
        <f t="shared" si="8"/>
        <v/>
      </c>
    </row>
    <row r="58" spans="2:19" ht="21.75" customHeight="1">
      <c r="B58" s="290"/>
      <c r="C58" s="298"/>
      <c r="D58" s="13" t="s">
        <v>58</v>
      </c>
      <c r="E58" s="301" t="str">
        <f t="shared" si="8"/>
        <v/>
      </c>
      <c r="F58" s="301" t="str">
        <f t="shared" si="8"/>
        <v/>
      </c>
      <c r="G58" s="301" t="str">
        <f t="shared" si="8"/>
        <v/>
      </c>
      <c r="H58" s="301" t="str">
        <f t="shared" si="8"/>
        <v/>
      </c>
      <c r="I58" s="301" t="str">
        <f t="shared" si="8"/>
        <v/>
      </c>
      <c r="J58" s="301" t="str">
        <f t="shared" si="8"/>
        <v/>
      </c>
      <c r="K58" s="301" t="str">
        <f t="shared" si="8"/>
        <v/>
      </c>
      <c r="L58" s="301" t="str">
        <f t="shared" si="8"/>
        <v/>
      </c>
      <c r="M58" s="301" t="str">
        <f t="shared" si="8"/>
        <v/>
      </c>
      <c r="N58" s="301" t="str">
        <f t="shared" si="8"/>
        <v/>
      </c>
      <c r="O58" s="301" t="str">
        <f t="shared" si="8"/>
        <v/>
      </c>
      <c r="P58" s="301" t="str">
        <f t="shared" si="8"/>
        <v/>
      </c>
      <c r="Q58" s="301" t="str">
        <f t="shared" si="8"/>
        <v/>
      </c>
      <c r="R58" s="301" t="str">
        <f t="shared" si="8"/>
        <v/>
      </c>
      <c r="S58" s="301" t="str">
        <f t="shared" si="8"/>
        <v/>
      </c>
    </row>
    <row r="59" spans="2:19" ht="32.25" customHeight="1">
      <c r="B59" s="218"/>
      <c r="C59" s="299"/>
      <c r="D59" s="13" t="s">
        <v>267</v>
      </c>
      <c r="E59" s="13">
        <f t="shared" ref="E59:S59" si="9">SUM(E54:E58)</f>
        <v>34</v>
      </c>
      <c r="F59" s="13">
        <f t="shared" si="9"/>
        <v>110</v>
      </c>
      <c r="G59" s="13">
        <f t="shared" si="9"/>
        <v>0</v>
      </c>
      <c r="H59" s="13">
        <f t="shared" si="9"/>
        <v>35</v>
      </c>
      <c r="I59" s="13">
        <f t="shared" si="9"/>
        <v>56</v>
      </c>
      <c r="J59" s="13">
        <f t="shared" si="9"/>
        <v>0</v>
      </c>
      <c r="K59" s="13">
        <f t="shared" si="9"/>
        <v>35</v>
      </c>
      <c r="L59" s="13">
        <f t="shared" si="9"/>
        <v>56</v>
      </c>
      <c r="M59" s="13">
        <f t="shared" si="9"/>
        <v>0</v>
      </c>
      <c r="N59" s="13">
        <f t="shared" si="9"/>
        <v>35</v>
      </c>
      <c r="O59" s="13">
        <f t="shared" si="9"/>
        <v>56</v>
      </c>
      <c r="P59" s="13">
        <f t="shared" si="9"/>
        <v>0</v>
      </c>
      <c r="Q59" s="13">
        <f t="shared" si="9"/>
        <v>35</v>
      </c>
      <c r="R59" s="13">
        <f t="shared" si="9"/>
        <v>56</v>
      </c>
      <c r="S59" s="13">
        <f t="shared" si="9"/>
        <v>0</v>
      </c>
    </row>
    <row r="60" spans="2:19">
      <c r="J60" s="321"/>
    </row>
    <row r="61" spans="2:19" ht="46.5">
      <c r="C61" s="280" t="s">
        <v>207</v>
      </c>
      <c r="D61" s="304"/>
      <c r="E61" s="315"/>
      <c r="F61" s="321"/>
      <c r="G61" s="321" t="s">
        <v>271</v>
      </c>
      <c r="H61" s="327" t="s">
        <v>280</v>
      </c>
      <c r="I61" s="331"/>
      <c r="J61" s="331"/>
      <c r="K61" s="327"/>
      <c r="L61" s="321"/>
      <c r="M61" s="332"/>
      <c r="N61" s="334"/>
      <c r="O61" s="334"/>
      <c r="P61" s="305"/>
      <c r="Q61" s="305"/>
      <c r="R61" s="305"/>
      <c r="S61" s="305"/>
    </row>
    <row r="62" spans="2:19" ht="28.5" customHeight="1">
      <c r="D62" s="126" t="s">
        <v>7</v>
      </c>
      <c r="E62" s="316"/>
      <c r="F62" s="322"/>
      <c r="G62" s="322"/>
      <c r="H62" s="328"/>
      <c r="I62" s="322"/>
      <c r="J62" s="322"/>
      <c r="K62" s="328"/>
      <c r="L62" s="322"/>
      <c r="M62" s="171"/>
      <c r="N62" s="334"/>
      <c r="O62" s="334"/>
      <c r="P62" s="305"/>
      <c r="Q62" s="305"/>
      <c r="R62" s="305"/>
      <c r="S62" s="305"/>
    </row>
    <row r="63" spans="2:19" ht="28.5" customHeight="1">
      <c r="D63" s="126" t="s">
        <v>45</v>
      </c>
      <c r="E63" s="316"/>
      <c r="F63" s="322"/>
      <c r="G63" s="322"/>
      <c r="H63" s="328"/>
      <c r="I63" s="322"/>
      <c r="J63" s="322"/>
      <c r="K63" s="328"/>
      <c r="L63" s="322"/>
      <c r="M63" s="171"/>
      <c r="N63" s="334"/>
      <c r="O63" s="334"/>
      <c r="P63" s="305"/>
      <c r="Q63" s="305"/>
      <c r="R63" s="305"/>
      <c r="S63" s="305"/>
    </row>
    <row r="64" spans="2:19" ht="28.5" customHeight="1">
      <c r="D64" s="126" t="s">
        <v>39</v>
      </c>
      <c r="E64" s="316"/>
      <c r="F64" s="322"/>
      <c r="G64" s="322"/>
      <c r="H64" s="328"/>
      <c r="I64" s="322"/>
      <c r="J64" s="322"/>
      <c r="K64" s="328"/>
      <c r="L64" s="322"/>
      <c r="M64" s="171"/>
      <c r="N64" s="334"/>
      <c r="O64" s="334"/>
      <c r="P64" s="305"/>
      <c r="Q64" s="305"/>
      <c r="R64" s="305"/>
      <c r="S64" s="305"/>
    </row>
    <row r="65" spans="4:19" ht="28.5" customHeight="1">
      <c r="D65" s="126" t="s">
        <v>224</v>
      </c>
      <c r="E65" s="316"/>
      <c r="F65" s="322"/>
      <c r="G65" s="322"/>
      <c r="H65" s="328"/>
      <c r="I65" s="322"/>
      <c r="J65" s="322"/>
      <c r="K65" s="328"/>
      <c r="L65" s="322"/>
      <c r="M65" s="171"/>
      <c r="N65" s="334"/>
      <c r="O65" s="334"/>
      <c r="P65" s="305"/>
      <c r="Q65" s="305"/>
      <c r="R65" s="305"/>
      <c r="S65" s="305"/>
    </row>
    <row r="66" spans="4:19" ht="21" customHeight="1">
      <c r="D66" s="305"/>
    </row>
    <row r="67" spans="4:19" ht="18" customHeight="1">
      <c r="D67" s="121" t="s">
        <v>116</v>
      </c>
    </row>
    <row r="68" spans="4:19" ht="21" customHeight="1">
      <c r="D68" s="127" t="s">
        <v>285</v>
      </c>
      <c r="E68" s="317"/>
      <c r="F68" s="323"/>
      <c r="G68" s="323"/>
      <c r="H68" s="323"/>
      <c r="I68" s="323"/>
      <c r="J68" s="323"/>
      <c r="K68" s="323"/>
      <c r="L68" s="323"/>
      <c r="M68" s="333"/>
    </row>
    <row r="69" spans="4:19" ht="23.25" customHeight="1">
      <c r="D69" s="306"/>
      <c r="E69" s="317"/>
      <c r="F69" s="323"/>
      <c r="G69" s="323"/>
      <c r="H69" s="323"/>
      <c r="I69" s="323"/>
      <c r="J69" s="323"/>
      <c r="K69" s="323"/>
      <c r="L69" s="323"/>
      <c r="M69" s="333"/>
    </row>
    <row r="70" spans="4:19" ht="20.25" customHeight="1">
      <c r="D70" s="306"/>
      <c r="E70" s="317"/>
      <c r="F70" s="323"/>
      <c r="G70" s="323"/>
      <c r="H70" s="323"/>
      <c r="I70" s="323"/>
      <c r="J70" s="323"/>
      <c r="K70" s="323"/>
      <c r="L70" s="323"/>
      <c r="M70" s="333"/>
    </row>
    <row r="71" spans="4:19" ht="20.25" customHeight="1">
      <c r="D71" s="125"/>
      <c r="E71" s="317"/>
      <c r="F71" s="323"/>
      <c r="G71" s="323"/>
      <c r="H71" s="323"/>
      <c r="I71" s="323"/>
      <c r="J71" s="323"/>
      <c r="K71" s="323"/>
      <c r="L71" s="323"/>
      <c r="M71" s="333"/>
    </row>
  </sheetData>
  <mergeCells count="31">
    <mergeCell ref="E3:G3"/>
    <mergeCell ref="H3:J3"/>
    <mergeCell ref="K3:M3"/>
    <mergeCell ref="N3:P3"/>
    <mergeCell ref="Q3:S3"/>
    <mergeCell ref="N61:S61"/>
    <mergeCell ref="N62:S62"/>
    <mergeCell ref="N63:S63"/>
    <mergeCell ref="N64:S64"/>
    <mergeCell ref="N65:S65"/>
    <mergeCell ref="E68:M68"/>
    <mergeCell ref="E69:M69"/>
    <mergeCell ref="E70:M70"/>
    <mergeCell ref="E71:M71"/>
    <mergeCell ref="B3:B5"/>
    <mergeCell ref="C3:C5"/>
    <mergeCell ref="D3:D5"/>
    <mergeCell ref="B6:B11"/>
    <mergeCell ref="B12:B17"/>
    <mergeCell ref="B18:B23"/>
    <mergeCell ref="C18:C23"/>
    <mergeCell ref="B24:B29"/>
    <mergeCell ref="C24:C29"/>
    <mergeCell ref="B30:B35"/>
    <mergeCell ref="B36:B41"/>
    <mergeCell ref="B42:B47"/>
    <mergeCell ref="C42:C47"/>
    <mergeCell ref="B48:B53"/>
    <mergeCell ref="B54:B59"/>
    <mergeCell ref="C54:C59"/>
    <mergeCell ref="D68:D71"/>
  </mergeCells>
  <phoneticPr fontId="24"/>
  <pageMargins left="0.70866141732283472" right="0.55118110236220474" top="0.70866141732283472" bottom="0.6692913385826772" header="0.51181102362204722" footer="0.51181102362204722"/>
  <pageSetup paperSize="9" scale="67"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集計1</vt:lpstr>
      <vt:lpstr>目次</vt:lpstr>
      <vt:lpstr>ｼｰﾄ0</vt:lpstr>
      <vt:lpstr>ｼｰﾄ1</vt:lpstr>
      <vt:lpstr>ｼｰﾄ2</vt:lpstr>
      <vt:lpstr>ｼｰﾄ3</vt:lpstr>
      <vt:lpstr>ｼｰﾄ4</vt:lpstr>
      <vt:lpstr>ｼｰﾄ5</vt:lpstr>
      <vt:lpstr>ｼｰﾄ6</vt:lpstr>
      <vt:lpstr>Sheet1</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2020-04-27T06:37:27Z</dcterms:created>
  <dcterms:modified xsi:type="dcterms:W3CDTF">2023-07-25T02:50:36Z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2023-07-25T02:50:36Z</vt:filetime>
  </property>
</Properties>
</file>